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indengezin-my.sharepoint.com/personal/katleen_heuten_opgroeien_be/Documents/Bureaublad/voor communicatie/"/>
    </mc:Choice>
  </mc:AlternateContent>
  <xr:revisionPtr revIDLastSave="3" documentId="8_{A691A8B5-5213-4EA8-BEBF-F6FA115BC39A}" xr6:coauthVersionLast="47" xr6:coauthVersionMax="47" xr10:uidLastSave="{E69711CC-7E9C-45B8-B788-1C57B8530949}"/>
  <bookViews>
    <workbookView xWindow="-108" yWindow="-108" windowWidth="23256" windowHeight="12456" xr2:uid="{C86F1DA5-7706-4920-BBF9-C58B61CF1509}"/>
  </bookViews>
  <sheets>
    <sheet name="Aanbodsvormen (definitief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J31" i="1"/>
  <c r="I31" i="1" s="1"/>
  <c r="H31" i="1" s="1"/>
  <c r="G31" i="1" s="1"/>
  <c r="F31" i="1" s="1"/>
  <c r="C66" i="1" l="1"/>
  <c r="C65" i="1"/>
  <c r="C64" i="1"/>
  <c r="C62" i="1"/>
  <c r="C61" i="1"/>
  <c r="C60" i="1"/>
  <c r="C58" i="1"/>
  <c r="C56" i="1"/>
  <c r="C54" i="1"/>
  <c r="C53" i="1"/>
  <c r="C52" i="1"/>
  <c r="C50" i="1"/>
  <c r="C49" i="1"/>
  <c r="C48" i="1"/>
  <c r="C46" i="1"/>
  <c r="C45" i="1"/>
  <c r="C44" i="1"/>
  <c r="C43" i="1"/>
  <c r="C42" i="1"/>
  <c r="C41" i="1"/>
  <c r="C40" i="1"/>
  <c r="C39" i="1"/>
  <c r="C38" i="1"/>
  <c r="C36" i="1"/>
  <c r="C35" i="1"/>
  <c r="C34" i="1"/>
  <c r="C32" i="1"/>
  <c r="C31" i="1"/>
  <c r="C30" i="1"/>
  <c r="C28" i="1"/>
  <c r="C27" i="1"/>
  <c r="C26" i="1"/>
  <c r="C24" i="1"/>
  <c r="C23" i="1"/>
  <c r="C22" i="1"/>
  <c r="C20" i="1"/>
  <c r="C19" i="1"/>
  <c r="C18" i="1"/>
  <c r="C5" i="1"/>
  <c r="C6" i="1"/>
  <c r="C7" i="1"/>
  <c r="C8" i="1"/>
  <c r="C9" i="1"/>
  <c r="C10" i="1"/>
  <c r="C11" i="1"/>
  <c r="C13" i="1"/>
  <c r="C14" i="1"/>
  <c r="C15" i="1"/>
  <c r="C16" i="1"/>
  <c r="C4" i="1"/>
  <c r="M66" i="1"/>
  <c r="L66" i="1" s="1"/>
  <c r="K66" i="1" s="1"/>
  <c r="J66" i="1" s="1"/>
  <c r="I66" i="1" s="1"/>
  <c r="H66" i="1" s="1"/>
  <c r="G66" i="1" s="1"/>
  <c r="F66" i="1" s="1"/>
  <c r="E66" i="1" s="1"/>
  <c r="D66" i="1" s="1"/>
  <c r="M65" i="1"/>
  <c r="L65" i="1" s="1"/>
  <c r="K65" i="1" s="1"/>
  <c r="J65" i="1" s="1"/>
  <c r="I65" i="1" s="1"/>
  <c r="H65" i="1" s="1"/>
  <c r="G65" i="1" s="1"/>
  <c r="F65" i="1" s="1"/>
  <c r="E65" i="1" s="1"/>
  <c r="D65" i="1" s="1"/>
  <c r="M64" i="1"/>
  <c r="L64" i="1"/>
  <c r="K64" i="1" s="1"/>
  <c r="J64" i="1" s="1"/>
  <c r="I64" i="1" s="1"/>
  <c r="H64" i="1" s="1"/>
  <c r="G64" i="1" s="1"/>
  <c r="F64" i="1" s="1"/>
  <c r="E64" i="1" s="1"/>
  <c r="D64" i="1" s="1"/>
  <c r="M62" i="1"/>
  <c r="L62" i="1" s="1"/>
  <c r="K62" i="1" s="1"/>
  <c r="J62" i="1" s="1"/>
  <c r="I62" i="1" s="1"/>
  <c r="H62" i="1" s="1"/>
  <c r="G62" i="1" s="1"/>
  <c r="F62" i="1" s="1"/>
  <c r="E62" i="1" s="1"/>
  <c r="D62" i="1" s="1"/>
  <c r="M61" i="1"/>
  <c r="L61" i="1" s="1"/>
  <c r="K61" i="1" s="1"/>
  <c r="J61" i="1" s="1"/>
  <c r="I61" i="1" s="1"/>
  <c r="H61" i="1" s="1"/>
  <c r="G61" i="1" s="1"/>
  <c r="F61" i="1" s="1"/>
  <c r="E61" i="1" s="1"/>
  <c r="D61" i="1" s="1"/>
  <c r="M60" i="1"/>
  <c r="L60" i="1" s="1"/>
  <c r="K60" i="1" s="1"/>
  <c r="J60" i="1" s="1"/>
  <c r="I60" i="1" s="1"/>
  <c r="H60" i="1" s="1"/>
  <c r="G60" i="1" s="1"/>
  <c r="F60" i="1" s="1"/>
  <c r="E60" i="1" s="1"/>
  <c r="D60" i="1" s="1"/>
  <c r="M58" i="1"/>
  <c r="L58" i="1" s="1"/>
  <c r="K58" i="1" s="1"/>
  <c r="J58" i="1" s="1"/>
  <c r="I58" i="1" s="1"/>
  <c r="H58" i="1" s="1"/>
  <c r="G58" i="1" s="1"/>
  <c r="F58" i="1" s="1"/>
  <c r="E58" i="1" s="1"/>
  <c r="D58" i="1" s="1"/>
  <c r="M57" i="1"/>
  <c r="L57" i="1" s="1"/>
  <c r="K57" i="1" s="1"/>
  <c r="J57" i="1" s="1"/>
  <c r="I57" i="1" s="1"/>
  <c r="H57" i="1" s="1"/>
  <c r="G57" i="1" s="1"/>
  <c r="E57" i="1"/>
  <c r="D57" i="1" s="1"/>
  <c r="C57" i="1" s="1"/>
  <c r="M56" i="1"/>
  <c r="L56" i="1" s="1"/>
  <c r="K56" i="1" s="1"/>
  <c r="J56" i="1" s="1"/>
  <c r="I56" i="1" s="1"/>
  <c r="H56" i="1" s="1"/>
  <c r="G56" i="1" s="1"/>
  <c r="F56" i="1" s="1"/>
  <c r="E56" i="1" s="1"/>
  <c r="D56" i="1" s="1"/>
  <c r="M54" i="1"/>
  <c r="L54" i="1" s="1"/>
  <c r="K54" i="1" s="1"/>
  <c r="J54" i="1" s="1"/>
  <c r="I54" i="1" s="1"/>
  <c r="H54" i="1" s="1"/>
  <c r="G54" i="1" s="1"/>
  <c r="F54" i="1" s="1"/>
  <c r="E54" i="1" s="1"/>
  <c r="D54" i="1" s="1"/>
  <c r="M53" i="1"/>
  <c r="L53" i="1" s="1"/>
  <c r="K53" i="1" s="1"/>
  <c r="J53" i="1" s="1"/>
  <c r="I53" i="1" s="1"/>
  <c r="H53" i="1" s="1"/>
  <c r="G53" i="1" s="1"/>
  <c r="F53" i="1" s="1"/>
  <c r="E53" i="1" s="1"/>
  <c r="D53" i="1" s="1"/>
  <c r="M52" i="1"/>
  <c r="L52" i="1" s="1"/>
  <c r="K52" i="1" s="1"/>
  <c r="J52" i="1" s="1"/>
  <c r="I52" i="1" s="1"/>
  <c r="H52" i="1" s="1"/>
  <c r="G52" i="1" s="1"/>
  <c r="F52" i="1" s="1"/>
  <c r="E52" i="1" s="1"/>
  <c r="D52" i="1" s="1"/>
  <c r="M50" i="1"/>
  <c r="L50" i="1" s="1"/>
  <c r="K50" i="1" s="1"/>
  <c r="J50" i="1" s="1"/>
  <c r="I50" i="1" s="1"/>
  <c r="H50" i="1" s="1"/>
  <c r="G50" i="1" s="1"/>
  <c r="F50" i="1" s="1"/>
  <c r="E50" i="1" s="1"/>
  <c r="D50" i="1" s="1"/>
  <c r="M49" i="1"/>
  <c r="L49" i="1" s="1"/>
  <c r="K49" i="1" s="1"/>
  <c r="J49" i="1" s="1"/>
  <c r="I49" i="1" s="1"/>
  <c r="H49" i="1" s="1"/>
  <c r="G49" i="1" s="1"/>
  <c r="F49" i="1" s="1"/>
  <c r="E49" i="1" s="1"/>
  <c r="D49" i="1" s="1"/>
  <c r="M48" i="1"/>
  <c r="L48" i="1" s="1"/>
  <c r="K48" i="1" s="1"/>
  <c r="J48" i="1" s="1"/>
  <c r="I48" i="1" s="1"/>
  <c r="H48" i="1" s="1"/>
  <c r="G48" i="1" s="1"/>
  <c r="F48" i="1" s="1"/>
  <c r="E48" i="1" s="1"/>
  <c r="D48" i="1" s="1"/>
  <c r="M46" i="1"/>
  <c r="L46" i="1" s="1"/>
  <c r="K46" i="1" s="1"/>
  <c r="J46" i="1" s="1"/>
  <c r="I46" i="1" s="1"/>
  <c r="H46" i="1" s="1"/>
  <c r="G46" i="1" s="1"/>
  <c r="F46" i="1" s="1"/>
  <c r="E46" i="1" s="1"/>
  <c r="D46" i="1" s="1"/>
  <c r="M45" i="1"/>
  <c r="L45" i="1" s="1"/>
  <c r="K45" i="1" s="1"/>
  <c r="J45" i="1" s="1"/>
  <c r="I45" i="1" s="1"/>
  <c r="H45" i="1" s="1"/>
  <c r="G45" i="1" s="1"/>
  <c r="F45" i="1" s="1"/>
  <c r="E45" i="1" s="1"/>
  <c r="D45" i="1" s="1"/>
  <c r="M44" i="1"/>
  <c r="L44" i="1" s="1"/>
  <c r="K44" i="1" s="1"/>
  <c r="J44" i="1" s="1"/>
  <c r="I44" i="1" s="1"/>
  <c r="H44" i="1" s="1"/>
  <c r="G44" i="1" s="1"/>
  <c r="F44" i="1" s="1"/>
  <c r="E44" i="1" s="1"/>
  <c r="D44" i="1" s="1"/>
  <c r="M43" i="1"/>
  <c r="L43" i="1" s="1"/>
  <c r="K43" i="1" s="1"/>
  <c r="J43" i="1" s="1"/>
  <c r="I43" i="1" s="1"/>
  <c r="H43" i="1" s="1"/>
  <c r="G43" i="1" s="1"/>
  <c r="F43" i="1" s="1"/>
  <c r="E43" i="1" s="1"/>
  <c r="D43" i="1" s="1"/>
  <c r="M42" i="1"/>
  <c r="L42" i="1"/>
  <c r="K42" i="1" s="1"/>
  <c r="J42" i="1" s="1"/>
  <c r="I42" i="1" s="1"/>
  <c r="H42" i="1" s="1"/>
  <c r="G42" i="1" s="1"/>
  <c r="F42" i="1" s="1"/>
  <c r="E42" i="1" s="1"/>
  <c r="D42" i="1" s="1"/>
  <c r="M41" i="1"/>
  <c r="L41" i="1" s="1"/>
  <c r="K41" i="1" s="1"/>
  <c r="J41" i="1" s="1"/>
  <c r="I41" i="1" s="1"/>
  <c r="H41" i="1" s="1"/>
  <c r="G41" i="1" s="1"/>
  <c r="F41" i="1" s="1"/>
  <c r="E41" i="1" s="1"/>
  <c r="D41" i="1" s="1"/>
  <c r="M40" i="1"/>
  <c r="L40" i="1" s="1"/>
  <c r="K40" i="1" s="1"/>
  <c r="J40" i="1" s="1"/>
  <c r="I40" i="1" s="1"/>
  <c r="H40" i="1" s="1"/>
  <c r="G40" i="1" s="1"/>
  <c r="F40" i="1" s="1"/>
  <c r="E40" i="1" s="1"/>
  <c r="D40" i="1" s="1"/>
  <c r="M39" i="1"/>
  <c r="L39" i="1"/>
  <c r="K39" i="1" s="1"/>
  <c r="J39" i="1" s="1"/>
  <c r="I39" i="1" s="1"/>
  <c r="H39" i="1" s="1"/>
  <c r="G39" i="1" s="1"/>
  <c r="F39" i="1" s="1"/>
  <c r="E39" i="1" s="1"/>
  <c r="D39" i="1" s="1"/>
  <c r="M38" i="1"/>
  <c r="L38" i="1"/>
  <c r="K38" i="1" s="1"/>
  <c r="J38" i="1" s="1"/>
  <c r="I38" i="1" s="1"/>
  <c r="H38" i="1" s="1"/>
  <c r="G38" i="1" s="1"/>
  <c r="F38" i="1" s="1"/>
  <c r="E38" i="1" s="1"/>
  <c r="D38" i="1" s="1"/>
  <c r="M36" i="1"/>
  <c r="L36" i="1" s="1"/>
  <c r="K36" i="1" s="1"/>
  <c r="J36" i="1" s="1"/>
  <c r="I36" i="1" s="1"/>
  <c r="H36" i="1" s="1"/>
  <c r="G36" i="1" s="1"/>
  <c r="F36" i="1" s="1"/>
  <c r="E36" i="1" s="1"/>
  <c r="D36" i="1" s="1"/>
  <c r="M34" i="1"/>
  <c r="L34" i="1" s="1"/>
  <c r="K34" i="1" s="1"/>
  <c r="J34" i="1" s="1"/>
  <c r="I34" i="1" s="1"/>
  <c r="H34" i="1" s="1"/>
  <c r="G34" i="1" s="1"/>
  <c r="F34" i="1" s="1"/>
  <c r="E34" i="1" s="1"/>
  <c r="D34" i="1" s="1"/>
  <c r="M32" i="1"/>
  <c r="L32" i="1"/>
  <c r="K32" i="1" s="1"/>
  <c r="J32" i="1" s="1"/>
  <c r="I32" i="1" s="1"/>
  <c r="H32" i="1" s="1"/>
  <c r="G32" i="1" s="1"/>
  <c r="F32" i="1" s="1"/>
  <c r="E32" i="1" s="1"/>
  <c r="D32" i="1" s="1"/>
  <c r="M31" i="1"/>
  <c r="L31" i="1"/>
  <c r="K31" i="1" s="1"/>
  <c r="E31" i="1"/>
  <c r="D31" i="1" s="1"/>
  <c r="M30" i="1"/>
  <c r="L30" i="1" s="1"/>
  <c r="K30" i="1" s="1"/>
  <c r="J30" i="1" s="1"/>
  <c r="I30" i="1" s="1"/>
  <c r="H30" i="1" s="1"/>
  <c r="G30" i="1" s="1"/>
  <c r="F30" i="1" s="1"/>
  <c r="E30" i="1" s="1"/>
  <c r="D30" i="1" s="1"/>
  <c r="M28" i="1"/>
  <c r="L28" i="1"/>
  <c r="K28" i="1"/>
  <c r="J28" i="1" s="1"/>
  <c r="I28" i="1" s="1"/>
  <c r="H28" i="1" s="1"/>
  <c r="G28" i="1" s="1"/>
  <c r="F28" i="1" s="1"/>
  <c r="E28" i="1" s="1"/>
  <c r="D28" i="1" s="1"/>
  <c r="M26" i="1"/>
  <c r="L26" i="1" s="1"/>
  <c r="K26" i="1" s="1"/>
  <c r="J26" i="1" s="1"/>
  <c r="I26" i="1" s="1"/>
  <c r="H26" i="1" s="1"/>
  <c r="G26" i="1" s="1"/>
  <c r="F26" i="1" s="1"/>
  <c r="E26" i="1" s="1"/>
  <c r="D26" i="1" s="1"/>
  <c r="M24" i="1"/>
  <c r="L24" i="1" s="1"/>
  <c r="K24" i="1" s="1"/>
  <c r="J24" i="1" s="1"/>
  <c r="I24" i="1" s="1"/>
  <c r="H24" i="1" s="1"/>
  <c r="G24" i="1" s="1"/>
  <c r="F24" i="1" s="1"/>
  <c r="E24" i="1" s="1"/>
  <c r="D24" i="1" s="1"/>
  <c r="M22" i="1"/>
  <c r="L22" i="1" s="1"/>
  <c r="K22" i="1" s="1"/>
  <c r="J22" i="1" s="1"/>
  <c r="I22" i="1" s="1"/>
  <c r="H22" i="1" s="1"/>
  <c r="G22" i="1" s="1"/>
  <c r="F22" i="1" s="1"/>
  <c r="E22" i="1" s="1"/>
  <c r="D22" i="1" s="1"/>
  <c r="M20" i="1"/>
  <c r="L20" i="1"/>
  <c r="K20" i="1" s="1"/>
  <c r="J20" i="1" s="1"/>
  <c r="I20" i="1" s="1"/>
  <c r="H20" i="1" s="1"/>
  <c r="G20" i="1" s="1"/>
  <c r="F20" i="1" s="1"/>
  <c r="E20" i="1" s="1"/>
  <c r="D20" i="1" s="1"/>
  <c r="M18" i="1"/>
  <c r="L18" i="1" s="1"/>
  <c r="K18" i="1" s="1"/>
  <c r="J18" i="1" s="1"/>
  <c r="I18" i="1" s="1"/>
  <c r="H18" i="1" s="1"/>
  <c r="G18" i="1" s="1"/>
  <c r="F18" i="1" s="1"/>
  <c r="E18" i="1" s="1"/>
  <c r="D18" i="1" s="1"/>
  <c r="M16" i="1"/>
  <c r="L16" i="1" s="1"/>
  <c r="K16" i="1" s="1"/>
  <c r="J16" i="1" s="1"/>
  <c r="I16" i="1" s="1"/>
  <c r="H16" i="1" s="1"/>
  <c r="G16" i="1" s="1"/>
  <c r="F16" i="1" s="1"/>
  <c r="E16" i="1" s="1"/>
  <c r="D16" i="1" s="1"/>
  <c r="M15" i="1"/>
  <c r="L15" i="1" s="1"/>
  <c r="K15" i="1" s="1"/>
  <c r="J15" i="1" s="1"/>
  <c r="I15" i="1" s="1"/>
  <c r="H15" i="1" s="1"/>
  <c r="G15" i="1" s="1"/>
  <c r="F15" i="1" s="1"/>
  <c r="E15" i="1" s="1"/>
  <c r="D15" i="1" s="1"/>
  <c r="M14" i="1"/>
  <c r="L14" i="1"/>
  <c r="K14" i="1" s="1"/>
  <c r="J14" i="1" s="1"/>
  <c r="I14" i="1" s="1"/>
  <c r="H14" i="1" s="1"/>
  <c r="G14" i="1" s="1"/>
  <c r="F14" i="1" s="1"/>
  <c r="E14" i="1" s="1"/>
  <c r="D14" i="1" s="1"/>
  <c r="M13" i="1"/>
  <c r="L13" i="1" s="1"/>
  <c r="K13" i="1" s="1"/>
  <c r="J13" i="1" s="1"/>
  <c r="I13" i="1" s="1"/>
  <c r="H13" i="1" s="1"/>
  <c r="G13" i="1" s="1"/>
  <c r="F13" i="1" s="1"/>
  <c r="E13" i="1" s="1"/>
  <c r="D13" i="1" s="1"/>
  <c r="L12" i="1"/>
  <c r="F12" i="1"/>
  <c r="M11" i="1"/>
  <c r="L11" i="1"/>
  <c r="K11" i="1" s="1"/>
  <c r="J11" i="1" s="1"/>
  <c r="I11" i="1" s="1"/>
  <c r="H11" i="1" s="1"/>
  <c r="G11" i="1" s="1"/>
  <c r="F11" i="1" s="1"/>
  <c r="E11" i="1" s="1"/>
  <c r="D11" i="1" s="1"/>
  <c r="M10" i="1"/>
  <c r="L10" i="1" s="1"/>
  <c r="K10" i="1" s="1"/>
  <c r="J10" i="1" s="1"/>
  <c r="I10" i="1" s="1"/>
  <c r="H10" i="1" s="1"/>
  <c r="G10" i="1" s="1"/>
  <c r="F10" i="1" s="1"/>
  <c r="E10" i="1" s="1"/>
  <c r="D10" i="1" s="1"/>
  <c r="M9" i="1"/>
  <c r="L9" i="1" s="1"/>
  <c r="K9" i="1" s="1"/>
  <c r="J9" i="1" s="1"/>
  <c r="I9" i="1" s="1"/>
  <c r="H9" i="1" s="1"/>
  <c r="G9" i="1" s="1"/>
  <c r="F9" i="1" s="1"/>
  <c r="E9" i="1" s="1"/>
  <c r="D9" i="1" s="1"/>
  <c r="M8" i="1"/>
  <c r="L8" i="1" s="1"/>
  <c r="K8" i="1" s="1"/>
  <c r="J8" i="1" s="1"/>
  <c r="I8" i="1" s="1"/>
  <c r="H8" i="1" s="1"/>
  <c r="G8" i="1" s="1"/>
  <c r="F8" i="1" s="1"/>
  <c r="E8" i="1" s="1"/>
  <c r="D8" i="1" s="1"/>
  <c r="M7" i="1"/>
  <c r="L7" i="1"/>
  <c r="K7" i="1" s="1"/>
  <c r="J7" i="1" s="1"/>
  <c r="I7" i="1" s="1"/>
  <c r="H7" i="1" s="1"/>
  <c r="G7" i="1" s="1"/>
  <c r="F7" i="1" s="1"/>
  <c r="E7" i="1" s="1"/>
  <c r="D7" i="1" s="1"/>
  <c r="M6" i="1"/>
  <c r="L6" i="1"/>
  <c r="K6" i="1"/>
  <c r="J6" i="1" s="1"/>
  <c r="I6" i="1" s="1"/>
  <c r="H6" i="1" s="1"/>
  <c r="G6" i="1" s="1"/>
  <c r="F6" i="1" s="1"/>
  <c r="E6" i="1" s="1"/>
  <c r="D6" i="1" s="1"/>
  <c r="M5" i="1"/>
  <c r="L5" i="1" s="1"/>
  <c r="K5" i="1" s="1"/>
  <c r="J5" i="1" s="1"/>
  <c r="I5" i="1" s="1"/>
  <c r="H5" i="1" s="1"/>
  <c r="G5" i="1" s="1"/>
  <c r="F5" i="1" s="1"/>
  <c r="E5" i="1" s="1"/>
  <c r="D5" i="1" s="1"/>
  <c r="M4" i="1"/>
  <c r="L4" i="1" s="1"/>
  <c r="K4" i="1" s="1"/>
  <c r="J4" i="1" s="1"/>
  <c r="I4" i="1" s="1"/>
  <c r="H4" i="1" s="1"/>
  <c r="G4" i="1" s="1"/>
  <c r="F4" i="1" s="1"/>
  <c r="E4" i="1" s="1"/>
  <c r="D4" i="1" s="1"/>
</calcChain>
</file>

<file path=xl/sharedStrings.xml><?xml version="1.0" encoding="utf-8"?>
<sst xmlns="http://schemas.openxmlformats.org/spreadsheetml/2006/main" count="72" uniqueCount="43">
  <si>
    <t>Aanbodsvormen preventieve gezinsondersteuning</t>
  </si>
  <si>
    <t xml:space="preserve">Vanaf </t>
  </si>
  <si>
    <t>01/01/2022 via5+6</t>
  </si>
  <si>
    <t>BVR</t>
  </si>
  <si>
    <t>opvoedingsondersteuning</t>
  </si>
  <si>
    <t>Opvoedingswinkels</t>
  </si>
  <si>
    <t>Vast bedrag grootsteden Antwerpen en Gent</t>
  </si>
  <si>
    <t>Vast bedrag 2-talig gebied Brussel-Hoofdstad</t>
  </si>
  <si>
    <t>Vast bedrag centrumsteden (met uitzondering van Antwerpen en Gent)</t>
  </si>
  <si>
    <t>Vast bedrag niet-centrumsteden</t>
  </si>
  <si>
    <t>Variabel bedrag per minderjarige</t>
  </si>
  <si>
    <t>Maximumsubsidie grootstad Antwerpen-Gent</t>
  </si>
  <si>
    <t>Maximumsubsidie 2-talig gebied  Brussel-Hoofdstad</t>
  </si>
  <si>
    <t>Maximumsubsidie centrumstad (met uitzondering van Antwerpen en Gent)</t>
  </si>
  <si>
    <t>Maximumsubsidie niet-centrumsteden met:</t>
  </si>
  <si>
    <t xml:space="preserve">     minder dan 10.000 minderjarigen</t>
  </si>
  <si>
    <t xml:space="preserve">     10.000 tot en met 20.000 minderjarigen</t>
  </si>
  <si>
    <t xml:space="preserve">     20.001 tot en met 30.000 minderjarigen</t>
  </si>
  <si>
    <t xml:space="preserve">     meer dan 30.000 minderjarigen</t>
  </si>
  <si>
    <t>Niet fysiek aanbod opvoedingsondersteuning</t>
  </si>
  <si>
    <t>Vast bedrag</t>
  </si>
  <si>
    <t>Basisbedrag per minderjarige in het werkingsgebied</t>
  </si>
  <si>
    <t>Maximumsubsidie</t>
  </si>
  <si>
    <t>Groepsgericht aanbod opvoedingsondersteuning door vrijwilligers, gericht op gezinnen met kinderen of jongeren met specifieke ondersteuningsbehoeften</t>
  </si>
  <si>
    <t xml:space="preserve">Groepsgericht aanbod opvoedingsondersteuning door vrijwilligers </t>
  </si>
  <si>
    <t>Spel en ontmoeting</t>
  </si>
  <si>
    <t>Spel en ontmoetingsinitiatieven</t>
  </si>
  <si>
    <t>ambulant</t>
  </si>
  <si>
    <t>Gezinsondersteunend aanbod ter preventie van vrouwelijke genitale verminking en gedwongen huwelijken</t>
  </si>
  <si>
    <t>Inloopteams</t>
  </si>
  <si>
    <t>Vast bedrag 2-talig gebied  Brussel-Hoofdstad</t>
  </si>
  <si>
    <t>Vast bedrag grootstad Antwerpen-Gent</t>
  </si>
  <si>
    <t>Vast bedrag centrumsteden</t>
  </si>
  <si>
    <t>Vast bedrag andere steden en gemeenten (niet-centrumsteden)</t>
  </si>
  <si>
    <t>Bedrag per minderjarige in het werkingsgebied</t>
  </si>
  <si>
    <t>Maximumsubsidie centrumsteden</t>
  </si>
  <si>
    <t>Maximumsubsidie andere steden en gemeenten (niet-centrumsteden)</t>
  </si>
  <si>
    <t>Koala (Kind- en ouderactiviteiten voor lokale armoedebestrijding)</t>
  </si>
  <si>
    <t>Gezinsondersteuning voor schoolgaande kinderen</t>
  </si>
  <si>
    <t>mobiel aanbod</t>
  </si>
  <si>
    <t xml:space="preserve">Mobiel aanbod door vrijwillgers </t>
  </si>
  <si>
    <t xml:space="preserve">Expertisecentra Kraamzorg </t>
  </si>
  <si>
    <t>Mobiel aanbod aan taal-en ontwikkelingsstimulering in de voor- en vroegschoolse 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</si>
</sst>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&quot;€&quot;"/>
    <numFmt numFmtId="166" formatCode="_-* #,##0.00\ &quot;€&quot;_-;\-* #,##0.00\ &quot;€&quot;_-;_-* &quot;-&quot;??\ &quot;€&quot;_-;_-@_-"/>
  </numFmts>
  <fonts count="11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0"/>
      <name val="Flanders Art Sans"/>
      <family val="3"/>
    </font>
    <font>
      <b/>
      <sz val="18"/>
      <color theme="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0"/>
      <color rgb="FFA50050"/>
      <name val="Flanders Art Sans"/>
      <family val="3"/>
    </font>
    <font>
      <b/>
      <sz val="10"/>
      <name val="Flanders Art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3" borderId="4" xfId="0" applyFont="1" applyFill="1" applyBorder="1" applyAlignment="1">
      <alignment horizontal="right"/>
    </xf>
    <xf numFmtId="14" fontId="5" fillId="3" borderId="4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14" fontId="5" fillId="3" borderId="7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6" fillId="0" borderId="0" xfId="0" applyFont="1"/>
    <xf numFmtId="165" fontId="7" fillId="0" borderId="12" xfId="1" applyNumberFormat="1" applyFont="1" applyBorder="1"/>
    <xf numFmtId="165" fontId="7" fillId="0" borderId="13" xfId="1" applyNumberFormat="1" applyFont="1" applyBorder="1"/>
    <xf numFmtId="165" fontId="7" fillId="0" borderId="12" xfId="1" applyNumberFormat="1" applyFont="1" applyFill="1" applyBorder="1"/>
    <xf numFmtId="0" fontId="8" fillId="0" borderId="0" xfId="0" applyFont="1"/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9" fillId="0" borderId="0" xfId="0" applyFont="1" applyAlignment="1">
      <alignment horizontal="center" vertical="center" textRotation="90"/>
    </xf>
    <xf numFmtId="0" fontId="10" fillId="0" borderId="0" xfId="0" applyFont="1"/>
    <xf numFmtId="0" fontId="2" fillId="0" borderId="0" xfId="0" applyFont="1" applyAlignment="1">
      <alignment horizontal="right"/>
    </xf>
    <xf numFmtId="14" fontId="4" fillId="3" borderId="4" xfId="0" applyNumberFormat="1" applyFont="1" applyFill="1" applyBorder="1" applyAlignment="1">
      <alignment horizontal="right"/>
    </xf>
    <xf numFmtId="0" fontId="7" fillId="0" borderId="16" xfId="0" applyFont="1" applyBorder="1"/>
    <xf numFmtId="165" fontId="7" fillId="0" borderId="13" xfId="0" applyNumberFormat="1" applyFont="1" applyBorder="1"/>
    <xf numFmtId="0" fontId="5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16" xfId="0" applyFont="1" applyBorder="1" applyAlignment="1">
      <alignment horizontal="left"/>
    </xf>
    <xf numFmtId="166" fontId="7" fillId="0" borderId="13" xfId="0" applyNumberFormat="1" applyFont="1" applyBorder="1"/>
    <xf numFmtId="165" fontId="7" fillId="0" borderId="13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165" fontId="7" fillId="0" borderId="18" xfId="1" applyNumberFormat="1" applyFont="1" applyBorder="1"/>
    <xf numFmtId="165" fontId="7" fillId="0" borderId="18" xfId="1" applyNumberFormat="1" applyFont="1" applyFill="1" applyBorder="1"/>
    <xf numFmtId="165" fontId="7" fillId="0" borderId="19" xfId="0" applyNumberFormat="1" applyFont="1" applyBorder="1"/>
    <xf numFmtId="0" fontId="6" fillId="0" borderId="0" xfId="0" applyFont="1" applyAlignment="1">
      <alignment horizontal="center" vertical="center" textRotation="90"/>
    </xf>
    <xf numFmtId="0" fontId="4" fillId="5" borderId="16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 textRotation="90" wrapText="1"/>
    </xf>
    <xf numFmtId="0" fontId="6" fillId="6" borderId="8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6" fillId="4" borderId="0" xfId="0" applyFont="1" applyFill="1" applyAlignment="1">
      <alignment horizontal="center" vertical="center" textRotation="89"/>
    </xf>
    <xf numFmtId="0" fontId="4" fillId="5" borderId="16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textRotation="90"/>
    </xf>
    <xf numFmtId="0" fontId="4" fillId="5" borderId="15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&amp;G">
  <a:themeElements>
    <a:clrScheme name="KG">
      <a:dk1>
        <a:srgbClr val="636363"/>
      </a:dk1>
      <a:lt1>
        <a:sysClr val="window" lastClr="FFFFFF"/>
      </a:lt1>
      <a:dk2>
        <a:srgbClr val="6794B1"/>
      </a:dk2>
      <a:lt2>
        <a:srgbClr val="FFFFFF"/>
      </a:lt2>
      <a:accent1>
        <a:srgbClr val="A4576B"/>
      </a:accent1>
      <a:accent2>
        <a:srgbClr val="87AD98"/>
      </a:accent2>
      <a:accent3>
        <a:srgbClr val="EBBB4D"/>
      </a:accent3>
      <a:accent4>
        <a:srgbClr val="D9861D"/>
      </a:accent4>
      <a:accent5>
        <a:srgbClr val="9E7E97"/>
      </a:accent5>
      <a:accent6>
        <a:srgbClr val="BFD27C"/>
      </a:accent6>
      <a:hlink>
        <a:srgbClr val="DA8C79"/>
      </a:hlink>
      <a:folHlink>
        <a:srgbClr val="837DA2"/>
      </a:folHlink>
    </a:clrScheme>
    <a:fontScheme name="KG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2667-7725-492A-B4D7-2243720B39B7}">
  <dimension ref="A1:Q76"/>
  <sheetViews>
    <sheetView tabSelected="1" zoomScale="90" zoomScaleNormal="90" workbookViewId="0">
      <pane xSplit="2" ySplit="2" topLeftCell="C42" activePane="bottomRight" state="frozen"/>
      <selection activeCell="B1" sqref="B1"/>
      <selection pane="topRight" activeCell="C1" sqref="C1"/>
      <selection pane="bottomLeft" activeCell="B3" sqref="B3"/>
      <selection pane="bottomRight" activeCell="B1" sqref="B1:P1"/>
    </sheetView>
  </sheetViews>
  <sheetFormatPr defaultColWidth="8.7265625" defaultRowHeight="13.2" x14ac:dyDescent="0.25"/>
  <cols>
    <col min="1" max="1" width="3.6328125" style="1" customWidth="1"/>
    <col min="2" max="2" width="52.6328125" style="1" customWidth="1"/>
    <col min="3" max="3" width="10.453125" style="1" customWidth="1"/>
    <col min="4" max="5" width="12.1796875" style="1" customWidth="1"/>
    <col min="6" max="12" width="12.26953125" style="1" customWidth="1"/>
    <col min="13" max="13" width="13.26953125" style="1" customWidth="1"/>
    <col min="14" max="16" width="12.26953125" style="1" customWidth="1"/>
    <col min="17" max="17" width="30.36328125" style="1" customWidth="1"/>
    <col min="18" max="16384" width="8.7265625" style="1"/>
  </cols>
  <sheetData>
    <row r="1" spans="1:16" ht="24" thickBot="1" x14ac:dyDescent="0.5">
      <c r="B1" s="44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1:16" ht="16.2" thickBot="1" x14ac:dyDescent="0.35">
      <c r="B2" s="2" t="s">
        <v>1</v>
      </c>
      <c r="C2" s="20">
        <v>46054</v>
      </c>
      <c r="D2" s="3">
        <v>45717</v>
      </c>
      <c r="E2" s="3">
        <v>45444</v>
      </c>
      <c r="F2" s="3">
        <v>45261</v>
      </c>
      <c r="G2" s="4">
        <v>44927</v>
      </c>
      <c r="H2" s="5">
        <v>44896</v>
      </c>
      <c r="I2" s="5">
        <v>44805</v>
      </c>
      <c r="J2" s="5">
        <v>44713</v>
      </c>
      <c r="K2" s="6">
        <v>44652</v>
      </c>
      <c r="L2" s="7">
        <v>44593</v>
      </c>
      <c r="M2" s="7" t="s">
        <v>2</v>
      </c>
      <c r="N2" s="7">
        <v>44470</v>
      </c>
      <c r="O2" s="6">
        <v>43922</v>
      </c>
      <c r="P2" s="8" t="s">
        <v>3</v>
      </c>
    </row>
    <row r="3" spans="1:16" s="9" customFormat="1" ht="15.6" x14ac:dyDescent="0.3">
      <c r="A3" s="47" t="s">
        <v>4</v>
      </c>
      <c r="B3" s="48" t="s">
        <v>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</row>
    <row r="4" spans="1:16" s="9" customFormat="1" ht="15.6" x14ac:dyDescent="0.3">
      <c r="A4" s="47"/>
      <c r="B4" s="21" t="s">
        <v>6</v>
      </c>
      <c r="C4" s="10">
        <f>ROUND(D4*1.017,2)</f>
        <v>64812.47</v>
      </c>
      <c r="D4" s="10">
        <f>ROUND(E4*1.0185,2)</f>
        <v>63729.08</v>
      </c>
      <c r="E4" s="10">
        <f>ROUND(F4*1.017,2)</f>
        <v>62571.51</v>
      </c>
      <c r="F4" s="12">
        <f t="shared" ref="F4:L18" si="0">ROUND(G4*1.017,2)</f>
        <v>61525.58</v>
      </c>
      <c r="G4" s="10">
        <f>ROUND(H4*1.017,2)</f>
        <v>60497.13</v>
      </c>
      <c r="H4" s="10">
        <f>ROUND(I4*1.017,2)</f>
        <v>59485.87</v>
      </c>
      <c r="I4" s="10">
        <f xml:space="preserve"> ROUND(J4*1.017,2)</f>
        <v>58491.51</v>
      </c>
      <c r="J4" s="10">
        <f>ROUND(K4*1.017,2)</f>
        <v>57513.78</v>
      </c>
      <c r="K4" s="10">
        <f>ROUND(L4*1.017,2)</f>
        <v>56552.39</v>
      </c>
      <c r="L4" s="10">
        <f t="shared" ref="L4:L16" si="1">ROUND(M4*1.017,2)</f>
        <v>55607.07</v>
      </c>
      <c r="M4" s="10">
        <f>ROUND(N4+(2723.88*1.02),2)</f>
        <v>54677.55</v>
      </c>
      <c r="N4" s="10">
        <v>51899.19</v>
      </c>
      <c r="O4" s="10">
        <v>51031.65</v>
      </c>
      <c r="P4" s="22">
        <v>50178.61</v>
      </c>
    </row>
    <row r="5" spans="1:16" s="9" customFormat="1" ht="15.6" x14ac:dyDescent="0.3">
      <c r="A5" s="47"/>
      <c r="B5" s="21" t="s">
        <v>7</v>
      </c>
      <c r="C5" s="10">
        <f t="shared" ref="C5:C66" si="2">ROUND(D5*1.017,2)</f>
        <v>64812.47</v>
      </c>
      <c r="D5" s="10">
        <f>ROUND(E5*1.0185,2)</f>
        <v>63729.08</v>
      </c>
      <c r="E5" s="10">
        <f>ROUND(F5*1.017,2)</f>
        <v>62571.51</v>
      </c>
      <c r="F5" s="12">
        <f t="shared" si="0"/>
        <v>61525.58</v>
      </c>
      <c r="G5" s="10">
        <f>ROUND(H5*1.017,2)</f>
        <v>60497.13</v>
      </c>
      <c r="H5" s="10">
        <f>ROUND(I5*1.017,2)</f>
        <v>59485.87</v>
      </c>
      <c r="I5" s="10">
        <f>ROUND(J5*1.017,2)</f>
        <v>58491.51</v>
      </c>
      <c r="J5" s="10">
        <f>ROUND(K5*1.017,2)</f>
        <v>57513.78</v>
      </c>
      <c r="K5" s="10">
        <f>ROUND(L5*1.017,2)</f>
        <v>56552.39</v>
      </c>
      <c r="L5" s="10">
        <f t="shared" si="1"/>
        <v>55607.07</v>
      </c>
      <c r="M5" s="10">
        <f t="shared" ref="M5:M10" si="3">ROUND(N5+(2723.88*1.02),2)</f>
        <v>54677.55</v>
      </c>
      <c r="N5" s="10">
        <v>51899.19</v>
      </c>
      <c r="O5" s="10">
        <v>51031.65</v>
      </c>
      <c r="P5" s="22">
        <v>50178.61</v>
      </c>
    </row>
    <row r="6" spans="1:16" s="9" customFormat="1" ht="15.6" x14ac:dyDescent="0.3">
      <c r="A6" s="47"/>
      <c r="B6" s="21" t="s">
        <v>8</v>
      </c>
      <c r="C6" s="10">
        <f t="shared" si="2"/>
        <v>29341.23</v>
      </c>
      <c r="D6" s="10">
        <f t="shared" ref="D6:D16" si="4">ROUND(E6*1.0185,2)</f>
        <v>28850.77</v>
      </c>
      <c r="E6" s="10">
        <f t="shared" ref="E6:E16" si="5">ROUND(F6*1.017,2)</f>
        <v>28326.73</v>
      </c>
      <c r="F6" s="12">
        <f t="shared" si="0"/>
        <v>27853.23</v>
      </c>
      <c r="G6" s="10">
        <f t="shared" si="0"/>
        <v>27387.64</v>
      </c>
      <c r="H6" s="10">
        <f t="shared" si="0"/>
        <v>26929.83</v>
      </c>
      <c r="I6" s="10">
        <f t="shared" si="0"/>
        <v>26479.68</v>
      </c>
      <c r="J6" s="10">
        <f t="shared" si="0"/>
        <v>26037.05</v>
      </c>
      <c r="K6" s="10">
        <f t="shared" si="0"/>
        <v>25601.82</v>
      </c>
      <c r="L6" s="10">
        <f t="shared" si="1"/>
        <v>25173.86</v>
      </c>
      <c r="M6" s="10">
        <f>ROUND(N6+(1361.94*1.02),2)</f>
        <v>24753.06</v>
      </c>
      <c r="N6" s="10">
        <v>23363.88</v>
      </c>
      <c r="O6" s="10">
        <v>22973.33</v>
      </c>
      <c r="P6" s="22">
        <v>22589.31</v>
      </c>
    </row>
    <row r="7" spans="1:16" s="9" customFormat="1" ht="15.6" x14ac:dyDescent="0.3">
      <c r="A7" s="47"/>
      <c r="B7" s="21" t="s">
        <v>9</v>
      </c>
      <c r="C7" s="10">
        <f t="shared" si="2"/>
        <v>13313.73</v>
      </c>
      <c r="D7" s="10">
        <f t="shared" si="4"/>
        <v>13091.18</v>
      </c>
      <c r="E7" s="10">
        <f t="shared" si="5"/>
        <v>12853.39</v>
      </c>
      <c r="F7" s="12">
        <f t="shared" si="0"/>
        <v>12638.53</v>
      </c>
      <c r="G7" s="10">
        <f t="shared" si="0"/>
        <v>12427.27</v>
      </c>
      <c r="H7" s="10">
        <f t="shared" si="0"/>
        <v>12219.54</v>
      </c>
      <c r="I7" s="10">
        <f t="shared" si="0"/>
        <v>12015.28</v>
      </c>
      <c r="J7" s="10">
        <f t="shared" si="0"/>
        <v>11814.43</v>
      </c>
      <c r="K7" s="10">
        <f t="shared" si="0"/>
        <v>11616.94</v>
      </c>
      <c r="L7" s="10">
        <f t="shared" si="1"/>
        <v>11422.75</v>
      </c>
      <c r="M7" s="10">
        <f>ROUND(N7+(817.16*1.02),2)</f>
        <v>11231.81</v>
      </c>
      <c r="N7" s="10">
        <v>10398.31</v>
      </c>
      <c r="O7" s="10">
        <v>10224.49</v>
      </c>
      <c r="P7" s="22">
        <v>10053.58</v>
      </c>
    </row>
    <row r="8" spans="1:16" s="9" customFormat="1" ht="15.6" x14ac:dyDescent="0.3">
      <c r="A8" s="47"/>
      <c r="B8" s="21" t="s">
        <v>10</v>
      </c>
      <c r="C8" s="10">
        <f t="shared" si="2"/>
        <v>0.8</v>
      </c>
      <c r="D8" s="10">
        <f t="shared" si="4"/>
        <v>0.79</v>
      </c>
      <c r="E8" s="10">
        <f t="shared" si="5"/>
        <v>0.78</v>
      </c>
      <c r="F8" s="12">
        <f t="shared" si="0"/>
        <v>0.77</v>
      </c>
      <c r="G8" s="10">
        <f t="shared" si="0"/>
        <v>0.76</v>
      </c>
      <c r="H8" s="10">
        <f t="shared" si="0"/>
        <v>0.75</v>
      </c>
      <c r="I8" s="10">
        <f t="shared" si="0"/>
        <v>0.74</v>
      </c>
      <c r="J8" s="10">
        <f t="shared" si="0"/>
        <v>0.73</v>
      </c>
      <c r="K8" s="10">
        <f>ROUND(L8*1.017,2)</f>
        <v>0.72</v>
      </c>
      <c r="L8" s="10">
        <f t="shared" si="1"/>
        <v>0.71</v>
      </c>
      <c r="M8" s="10">
        <f>ROUND(N8*1.017,2)</f>
        <v>0.7</v>
      </c>
      <c r="N8" s="10">
        <v>0.69</v>
      </c>
      <c r="O8" s="10">
        <v>0.68</v>
      </c>
      <c r="P8" s="22">
        <v>0.67</v>
      </c>
    </row>
    <row r="9" spans="1:16" s="9" customFormat="1" ht="15.6" x14ac:dyDescent="0.3">
      <c r="A9" s="47"/>
      <c r="B9" s="21" t="s">
        <v>11</v>
      </c>
      <c r="C9" s="10">
        <f t="shared" si="2"/>
        <v>72168.5</v>
      </c>
      <c r="D9" s="10">
        <f t="shared" si="4"/>
        <v>70962.14</v>
      </c>
      <c r="E9" s="10">
        <f t="shared" si="5"/>
        <v>69673.19</v>
      </c>
      <c r="F9" s="12">
        <f t="shared" si="0"/>
        <v>68508.539999999994</v>
      </c>
      <c r="G9" s="10">
        <f t="shared" si="0"/>
        <v>67363.360000000001</v>
      </c>
      <c r="H9" s="10">
        <f t="shared" si="0"/>
        <v>66237.33</v>
      </c>
      <c r="I9" s="10">
        <f t="shared" si="0"/>
        <v>65130.12</v>
      </c>
      <c r="J9" s="10">
        <f t="shared" si="0"/>
        <v>64041.42</v>
      </c>
      <c r="K9" s="10">
        <f t="shared" si="0"/>
        <v>62970.91</v>
      </c>
      <c r="L9" s="10">
        <f t="shared" si="1"/>
        <v>61918.3</v>
      </c>
      <c r="M9" s="10">
        <f>ROUND(N9+(2723.88*1.02),2)</f>
        <v>60883.28</v>
      </c>
      <c r="N9" s="12">
        <v>58104.92</v>
      </c>
      <c r="O9" s="10">
        <v>57133.65</v>
      </c>
      <c r="P9" s="22">
        <v>56178.61</v>
      </c>
    </row>
    <row r="10" spans="1:16" s="9" customFormat="1" ht="15.6" x14ac:dyDescent="0.3">
      <c r="A10" s="47"/>
      <c r="B10" s="21" t="s">
        <v>12</v>
      </c>
      <c r="C10" s="10">
        <f t="shared" si="2"/>
        <v>72168.5</v>
      </c>
      <c r="D10" s="10">
        <f t="shared" si="4"/>
        <v>70962.14</v>
      </c>
      <c r="E10" s="10">
        <f t="shared" si="5"/>
        <v>69673.19</v>
      </c>
      <c r="F10" s="12">
        <f t="shared" si="0"/>
        <v>68508.539999999994</v>
      </c>
      <c r="G10" s="10">
        <f t="shared" si="0"/>
        <v>67363.360000000001</v>
      </c>
      <c r="H10" s="10">
        <f t="shared" si="0"/>
        <v>66237.33</v>
      </c>
      <c r="I10" s="10">
        <f t="shared" si="0"/>
        <v>65130.12</v>
      </c>
      <c r="J10" s="10">
        <f t="shared" si="0"/>
        <v>64041.42</v>
      </c>
      <c r="K10" s="10">
        <f t="shared" si="0"/>
        <v>62970.91</v>
      </c>
      <c r="L10" s="10">
        <f t="shared" si="1"/>
        <v>61918.3</v>
      </c>
      <c r="M10" s="10">
        <f t="shared" si="3"/>
        <v>60883.28</v>
      </c>
      <c r="N10" s="12">
        <v>58104.92</v>
      </c>
      <c r="O10" s="10">
        <v>57133.65</v>
      </c>
      <c r="P10" s="22">
        <v>56178.61</v>
      </c>
    </row>
    <row r="11" spans="1:16" s="9" customFormat="1" ht="15.6" x14ac:dyDescent="0.3">
      <c r="A11" s="47"/>
      <c r="B11" s="21" t="s">
        <v>13</v>
      </c>
      <c r="C11" s="10">
        <f t="shared" si="2"/>
        <v>39149.269999999997</v>
      </c>
      <c r="D11" s="10">
        <f t="shared" si="4"/>
        <v>38494.86</v>
      </c>
      <c r="E11" s="10">
        <f t="shared" si="5"/>
        <v>37795.64</v>
      </c>
      <c r="F11" s="12">
        <f t="shared" si="0"/>
        <v>37163.85</v>
      </c>
      <c r="G11" s="10">
        <f t="shared" si="0"/>
        <v>36542.629999999997</v>
      </c>
      <c r="H11" s="10">
        <f t="shared" si="0"/>
        <v>35931.79</v>
      </c>
      <c r="I11" s="10">
        <f t="shared" si="0"/>
        <v>35331.160000000003</v>
      </c>
      <c r="J11" s="10">
        <f t="shared" si="0"/>
        <v>34740.57</v>
      </c>
      <c r="K11" s="10">
        <f t="shared" si="0"/>
        <v>34159.85</v>
      </c>
      <c r="L11" s="10">
        <f t="shared" si="1"/>
        <v>33588.839999999997</v>
      </c>
      <c r="M11" s="10">
        <f>ROUND(N11+(1361.94*1.02),2)</f>
        <v>33027.370000000003</v>
      </c>
      <c r="N11" s="12">
        <v>31638.19</v>
      </c>
      <c r="O11" s="10">
        <v>31109.33</v>
      </c>
      <c r="P11" s="22">
        <v>30589.31</v>
      </c>
    </row>
    <row r="12" spans="1:16" s="9" customFormat="1" ht="15.6" x14ac:dyDescent="0.3">
      <c r="A12" s="47"/>
      <c r="B12" s="23" t="s">
        <v>14</v>
      </c>
      <c r="C12" s="10"/>
      <c r="D12" s="10"/>
      <c r="E12" s="10"/>
      <c r="F12" s="12">
        <f t="shared" si="0"/>
        <v>0</v>
      </c>
      <c r="G12" s="10"/>
      <c r="H12" s="10"/>
      <c r="I12" s="10"/>
      <c r="J12" s="10"/>
      <c r="K12" s="10"/>
      <c r="L12" s="10">
        <f t="shared" si="1"/>
        <v>0</v>
      </c>
      <c r="M12" s="10"/>
      <c r="N12" s="12"/>
      <c r="O12" s="24"/>
      <c r="P12" s="25"/>
    </row>
    <row r="13" spans="1:16" s="9" customFormat="1" ht="15.6" x14ac:dyDescent="0.3">
      <c r="A13" s="47"/>
      <c r="B13" s="26" t="s">
        <v>15</v>
      </c>
      <c r="C13" s="10">
        <f t="shared" si="2"/>
        <v>16378.71</v>
      </c>
      <c r="D13" s="10">
        <f t="shared" si="4"/>
        <v>16104.93</v>
      </c>
      <c r="E13" s="10">
        <f t="shared" si="5"/>
        <v>15812.4</v>
      </c>
      <c r="F13" s="12">
        <f t="shared" si="0"/>
        <v>15548.08</v>
      </c>
      <c r="G13" s="10">
        <f t="shared" si="0"/>
        <v>15288.18</v>
      </c>
      <c r="H13" s="10">
        <f t="shared" si="0"/>
        <v>15032.63</v>
      </c>
      <c r="I13" s="10">
        <f t="shared" si="0"/>
        <v>14781.35</v>
      </c>
      <c r="J13" s="10">
        <f t="shared" si="0"/>
        <v>14534.27</v>
      </c>
      <c r="K13" s="10">
        <f t="shared" si="0"/>
        <v>14291.32</v>
      </c>
      <c r="L13" s="10">
        <f t="shared" si="1"/>
        <v>14052.43</v>
      </c>
      <c r="M13" s="10">
        <f>ROUND(N13+(817.16*1.02),2)</f>
        <v>13817.53</v>
      </c>
      <c r="N13" s="12">
        <v>12984.03</v>
      </c>
      <c r="O13" s="10">
        <v>12766.99</v>
      </c>
      <c r="P13" s="22">
        <v>12553.58</v>
      </c>
    </row>
    <row r="14" spans="1:16" s="9" customFormat="1" ht="15.6" x14ac:dyDescent="0.3">
      <c r="A14" s="47"/>
      <c r="B14" s="26" t="s">
        <v>16</v>
      </c>
      <c r="C14" s="10">
        <f t="shared" si="2"/>
        <v>25573.75</v>
      </c>
      <c r="D14" s="10">
        <f t="shared" si="4"/>
        <v>25146.26</v>
      </c>
      <c r="E14" s="10">
        <f t="shared" si="5"/>
        <v>24689.5</v>
      </c>
      <c r="F14" s="12">
        <f t="shared" si="0"/>
        <v>24276.79</v>
      </c>
      <c r="G14" s="10">
        <f t="shared" si="0"/>
        <v>23870.98</v>
      </c>
      <c r="H14" s="10">
        <f t="shared" si="0"/>
        <v>23471.96</v>
      </c>
      <c r="I14" s="10">
        <f t="shared" si="0"/>
        <v>23079.61</v>
      </c>
      <c r="J14" s="10">
        <f t="shared" si="0"/>
        <v>22693.82</v>
      </c>
      <c r="K14" s="10">
        <f t="shared" si="0"/>
        <v>22314.47</v>
      </c>
      <c r="L14" s="10">
        <f t="shared" si="1"/>
        <v>21941.47</v>
      </c>
      <c r="M14" s="10">
        <f t="shared" ref="M14:M16" si="6">ROUND(N14+(817.16*1.02),2)</f>
        <v>21574.7</v>
      </c>
      <c r="N14" s="12">
        <v>20741.2</v>
      </c>
      <c r="O14" s="10">
        <v>20394.490000000002</v>
      </c>
      <c r="P14" s="22">
        <v>20053.580000000002</v>
      </c>
    </row>
    <row r="15" spans="1:16" s="9" customFormat="1" ht="15.6" x14ac:dyDescent="0.3">
      <c r="A15" s="47"/>
      <c r="B15" s="26" t="s">
        <v>17</v>
      </c>
      <c r="C15" s="10">
        <f t="shared" si="2"/>
        <v>31703.74</v>
      </c>
      <c r="D15" s="12">
        <f t="shared" si="4"/>
        <v>31173.79</v>
      </c>
      <c r="E15" s="12">
        <f t="shared" si="5"/>
        <v>30607.55</v>
      </c>
      <c r="F15" s="12">
        <f t="shared" si="0"/>
        <v>30095.919999999998</v>
      </c>
      <c r="G15" s="12">
        <f t="shared" si="0"/>
        <v>29592.84</v>
      </c>
      <c r="H15" s="10">
        <f t="shared" si="0"/>
        <v>29098.17</v>
      </c>
      <c r="I15" s="10">
        <f t="shared" si="0"/>
        <v>28611.77</v>
      </c>
      <c r="J15" s="10">
        <f t="shared" si="0"/>
        <v>28133.5</v>
      </c>
      <c r="K15" s="10">
        <f t="shared" si="0"/>
        <v>27663.23</v>
      </c>
      <c r="L15" s="10">
        <f t="shared" si="1"/>
        <v>27200.82</v>
      </c>
      <c r="M15" s="10">
        <f t="shared" si="6"/>
        <v>26746.14</v>
      </c>
      <c r="N15" s="12">
        <v>25912.639999999999</v>
      </c>
      <c r="O15" s="10">
        <v>25479.49</v>
      </c>
      <c r="P15" s="22">
        <v>25053.58</v>
      </c>
    </row>
    <row r="16" spans="1:16" s="9" customFormat="1" ht="15.6" x14ac:dyDescent="0.3">
      <c r="A16" s="47"/>
      <c r="B16" s="26" t="s">
        <v>18</v>
      </c>
      <c r="C16" s="10">
        <f t="shared" si="2"/>
        <v>43963.77</v>
      </c>
      <c r="D16" s="10">
        <f t="shared" si="4"/>
        <v>43228.88</v>
      </c>
      <c r="E16" s="10">
        <f t="shared" si="5"/>
        <v>42443.67</v>
      </c>
      <c r="F16" s="12">
        <f t="shared" si="0"/>
        <v>41734.19</v>
      </c>
      <c r="G16" s="10">
        <f t="shared" si="0"/>
        <v>41036.57</v>
      </c>
      <c r="H16" s="10">
        <f t="shared" si="0"/>
        <v>40350.61</v>
      </c>
      <c r="I16" s="10">
        <f t="shared" si="0"/>
        <v>39676.120000000003</v>
      </c>
      <c r="J16" s="10">
        <f t="shared" si="0"/>
        <v>39012.9</v>
      </c>
      <c r="K16" s="10">
        <f t="shared" si="0"/>
        <v>38360.769999999997</v>
      </c>
      <c r="L16" s="10">
        <f t="shared" si="1"/>
        <v>37719.54</v>
      </c>
      <c r="M16" s="10">
        <f t="shared" si="6"/>
        <v>37089.03</v>
      </c>
      <c r="N16" s="12">
        <v>36255.53</v>
      </c>
      <c r="O16" s="10">
        <v>35649.49</v>
      </c>
      <c r="P16" s="22">
        <v>35053.58</v>
      </c>
    </row>
    <row r="17" spans="1:16" s="9" customFormat="1" ht="15.6" x14ac:dyDescent="0.3">
      <c r="A17" s="47"/>
      <c r="B17" s="34" t="s">
        <v>19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1:16" s="9" customFormat="1" ht="15.6" x14ac:dyDescent="0.3">
      <c r="A18" s="47"/>
      <c r="B18" s="26" t="s">
        <v>20</v>
      </c>
      <c r="C18" s="10">
        <f t="shared" si="2"/>
        <v>50451.66</v>
      </c>
      <c r="D18" s="12">
        <f t="shared" ref="D18:D20" si="7">ROUND(E18*1.0185,2)</f>
        <v>49608.32</v>
      </c>
      <c r="E18" s="12">
        <f t="shared" ref="E18:G20" si="8">ROUND(F18*1.017,2)</f>
        <v>48707.24</v>
      </c>
      <c r="F18" s="12">
        <f t="shared" si="8"/>
        <v>47893.06</v>
      </c>
      <c r="G18" s="10">
        <f t="shared" si="0"/>
        <v>47092.49</v>
      </c>
      <c r="H18" s="10">
        <f>ROUND(I18*1.017,2)</f>
        <v>46305.3</v>
      </c>
      <c r="I18" s="10">
        <f>ROUND(J18*1.017,2)</f>
        <v>45531.27</v>
      </c>
      <c r="J18" s="10">
        <f t="shared" si="0"/>
        <v>44770.18</v>
      </c>
      <c r="K18" s="10">
        <f t="shared" si="0"/>
        <v>44021.81</v>
      </c>
      <c r="L18" s="10">
        <f t="shared" si="0"/>
        <v>43285.95</v>
      </c>
      <c r="M18" s="10">
        <f>ROUND(N18+(2996.27*1.02),2)</f>
        <v>42562.39</v>
      </c>
      <c r="N18" s="10">
        <v>39506.19</v>
      </c>
      <c r="O18" s="10">
        <v>38845.81</v>
      </c>
      <c r="P18" s="22">
        <v>38196.47</v>
      </c>
    </row>
    <row r="19" spans="1:16" s="9" customFormat="1" ht="15.6" x14ac:dyDescent="0.3">
      <c r="A19" s="47"/>
      <c r="B19" s="26" t="s">
        <v>21</v>
      </c>
      <c r="C19" s="10">
        <f t="shared" si="2"/>
        <v>0.03</v>
      </c>
      <c r="D19" s="10">
        <v>2.7E-2</v>
      </c>
      <c r="E19" s="10">
        <v>2.7E-2</v>
      </c>
      <c r="F19" s="10">
        <v>2.7E-2</v>
      </c>
      <c r="G19" s="10">
        <v>2.7E-2</v>
      </c>
      <c r="H19" s="10">
        <v>2.7E-2</v>
      </c>
      <c r="I19" s="10">
        <v>2.7E-2</v>
      </c>
      <c r="J19" s="10">
        <v>2.7E-2</v>
      </c>
      <c r="K19" s="10">
        <v>2.7E-2</v>
      </c>
      <c r="L19" s="10">
        <v>2.7E-2</v>
      </c>
      <c r="M19" s="10">
        <v>2.7E-2</v>
      </c>
      <c r="N19" s="10">
        <v>2.7E-2</v>
      </c>
      <c r="O19" s="10">
        <v>2.7E-2</v>
      </c>
      <c r="P19" s="11">
        <v>2.7E-2</v>
      </c>
    </row>
    <row r="20" spans="1:16" s="9" customFormat="1" ht="15.6" x14ac:dyDescent="0.3">
      <c r="A20" s="47"/>
      <c r="B20" s="26" t="s">
        <v>22</v>
      </c>
      <c r="C20" s="10">
        <f t="shared" si="2"/>
        <v>95813.8</v>
      </c>
      <c r="D20" s="12">
        <f t="shared" si="7"/>
        <v>94212.19</v>
      </c>
      <c r="E20" s="12">
        <f t="shared" si="8"/>
        <v>92500.92</v>
      </c>
      <c r="F20" s="12">
        <f t="shared" si="8"/>
        <v>90954.69</v>
      </c>
      <c r="G20" s="10">
        <f t="shared" si="8"/>
        <v>89434.31</v>
      </c>
      <c r="H20" s="10">
        <f>ROUND(I20*1.017,2)</f>
        <v>87939.34</v>
      </c>
      <c r="I20" s="10">
        <f>ROUND(J20*1.017,2)</f>
        <v>86469.36</v>
      </c>
      <c r="J20" s="10">
        <f t="shared" ref="J20:L34" si="9">ROUND(K20*1.017,2)</f>
        <v>85023.95</v>
      </c>
      <c r="K20" s="10">
        <f t="shared" si="9"/>
        <v>83602.7</v>
      </c>
      <c r="L20" s="10">
        <f t="shared" si="9"/>
        <v>82205.210000000006</v>
      </c>
      <c r="M20" s="10">
        <f>ROUND(N20+(2996.27*1.02),2)</f>
        <v>80831.08</v>
      </c>
      <c r="N20" s="10">
        <v>77774.880000000005</v>
      </c>
      <c r="O20" s="10">
        <v>76474.81</v>
      </c>
      <c r="P20" s="22">
        <v>75196.47</v>
      </c>
    </row>
    <row r="21" spans="1:16" s="9" customFormat="1" ht="15.6" x14ac:dyDescent="0.3">
      <c r="A21" s="47"/>
      <c r="B21" s="34" t="s">
        <v>23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1:16" s="9" customFormat="1" ht="15.6" x14ac:dyDescent="0.3">
      <c r="A22" s="47"/>
      <c r="B22" s="26" t="s">
        <v>20</v>
      </c>
      <c r="C22" s="10">
        <f t="shared" si="2"/>
        <v>61754.09</v>
      </c>
      <c r="D22" s="12">
        <f t="shared" ref="D22:D24" si="10">ROUND(E22*1.0185,2)</f>
        <v>60721.82</v>
      </c>
      <c r="E22" s="12">
        <f t="shared" ref="E22:E24" si="11">ROUND(F22*1.017,2)</f>
        <v>59618.87</v>
      </c>
      <c r="F22" s="12">
        <f>ROUND(G22*1.017,2)</f>
        <v>58622.29</v>
      </c>
      <c r="G22" s="10">
        <f t="shared" ref="G22" si="12">ROUND(H22*1.017,2)</f>
        <v>57642.37</v>
      </c>
      <c r="H22" s="10">
        <f>ROUND(I22*1.017,2)</f>
        <v>56678.83</v>
      </c>
      <c r="I22" s="10">
        <f t="shared" ref="I22:L36" si="13">ROUND(J22*1.017,2)</f>
        <v>55731.4</v>
      </c>
      <c r="J22" s="10">
        <f t="shared" si="13"/>
        <v>54799.8</v>
      </c>
      <c r="K22" s="10">
        <f t="shared" si="13"/>
        <v>53883.78</v>
      </c>
      <c r="L22" s="10">
        <f t="shared" si="9"/>
        <v>52983.07</v>
      </c>
      <c r="M22" s="10">
        <f>ROUND(4630.6*1.02+N22,2)</f>
        <v>52097.41</v>
      </c>
      <c r="N22" s="10">
        <v>47374.2</v>
      </c>
      <c r="O22" s="10">
        <v>46582.3</v>
      </c>
      <c r="P22" s="22">
        <v>45803.64</v>
      </c>
    </row>
    <row r="23" spans="1:16" s="9" customFormat="1" ht="15.6" x14ac:dyDescent="0.3">
      <c r="A23" s="47"/>
      <c r="B23" s="26" t="s">
        <v>21</v>
      </c>
      <c r="C23" s="10">
        <f t="shared" si="2"/>
        <v>0.04</v>
      </c>
      <c r="D23" s="10">
        <v>0.04</v>
      </c>
      <c r="E23" s="10">
        <v>0.04</v>
      </c>
      <c r="F23" s="10">
        <v>0.04</v>
      </c>
      <c r="G23" s="10">
        <v>0.04</v>
      </c>
      <c r="H23" s="10">
        <v>0.04</v>
      </c>
      <c r="I23" s="10">
        <v>0.04</v>
      </c>
      <c r="J23" s="10">
        <v>0.04</v>
      </c>
      <c r="K23" s="10">
        <v>0.04</v>
      </c>
      <c r="L23" s="10">
        <v>0.04</v>
      </c>
      <c r="M23" s="10">
        <v>0.04</v>
      </c>
      <c r="N23" s="10">
        <v>0.04</v>
      </c>
      <c r="O23" s="10">
        <v>0.04</v>
      </c>
      <c r="P23" s="11">
        <v>0.04</v>
      </c>
    </row>
    <row r="24" spans="1:16" s="9" customFormat="1" ht="15.6" x14ac:dyDescent="0.3">
      <c r="A24" s="47"/>
      <c r="B24" s="26" t="s">
        <v>22</v>
      </c>
      <c r="C24" s="10">
        <f t="shared" si="2"/>
        <v>128298.99</v>
      </c>
      <c r="D24" s="12">
        <f t="shared" si="10"/>
        <v>126154.37</v>
      </c>
      <c r="E24" s="12">
        <f t="shared" si="11"/>
        <v>123862.91</v>
      </c>
      <c r="F24" s="12">
        <f>ROUND(G24*1.017,2)</f>
        <v>121792.44</v>
      </c>
      <c r="G24" s="10">
        <f t="shared" ref="G24" si="14">ROUND(H24*1.017,2)</f>
        <v>119756.58</v>
      </c>
      <c r="H24" s="10">
        <f>ROUND(I24*1.017,2)</f>
        <v>117754.75</v>
      </c>
      <c r="I24" s="10">
        <f t="shared" ref="I24" si="15">ROUND(J24*1.017,2)</f>
        <v>115786.38</v>
      </c>
      <c r="J24" s="10">
        <f t="shared" si="13"/>
        <v>113850.91</v>
      </c>
      <c r="K24" s="10">
        <f t="shared" si="13"/>
        <v>111947.8</v>
      </c>
      <c r="L24" s="10">
        <f t="shared" si="9"/>
        <v>110076.5</v>
      </c>
      <c r="M24" s="10">
        <f>ROUND(4630.6*1.02+N24,2)</f>
        <v>108236.48</v>
      </c>
      <c r="N24" s="10">
        <v>103513.27</v>
      </c>
      <c r="O24" s="10">
        <v>101782.96</v>
      </c>
      <c r="P24" s="22">
        <v>100081.57</v>
      </c>
    </row>
    <row r="25" spans="1:16" s="9" customFormat="1" ht="15.6" x14ac:dyDescent="0.3">
      <c r="A25" s="47"/>
      <c r="B25" s="34" t="s">
        <v>24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6"/>
    </row>
    <row r="26" spans="1:16" s="9" customFormat="1" ht="15.6" x14ac:dyDescent="0.3">
      <c r="A26" s="47"/>
      <c r="B26" s="26" t="s">
        <v>20</v>
      </c>
      <c r="C26" s="10">
        <f t="shared" si="2"/>
        <v>91970.1</v>
      </c>
      <c r="D26" s="12">
        <f t="shared" ref="D26:D28" si="16">ROUND(E26*1.0185,2)</f>
        <v>90432.74</v>
      </c>
      <c r="E26" s="12">
        <f t="shared" ref="E26:J41" si="17">ROUND(F26*1.017,2)</f>
        <v>88790.12</v>
      </c>
      <c r="F26" s="12">
        <f t="shared" si="17"/>
        <v>87305.919999999998</v>
      </c>
      <c r="G26" s="10">
        <f t="shared" si="17"/>
        <v>85846.53</v>
      </c>
      <c r="H26" s="10">
        <f>ROUND(I26*1.017,2)</f>
        <v>84411.53</v>
      </c>
      <c r="I26" s="10">
        <f>ROUND(J26*1.017,2)</f>
        <v>83000.52</v>
      </c>
      <c r="J26" s="10">
        <f>ROUND(K26*1.017,2)</f>
        <v>81613.100000000006</v>
      </c>
      <c r="K26" s="10">
        <f t="shared" si="13"/>
        <v>80248.87</v>
      </c>
      <c r="L26" s="10">
        <f t="shared" si="9"/>
        <v>78907.44</v>
      </c>
      <c r="M26" s="10">
        <f>ROUND(5720.15*1.02+N26,2)</f>
        <v>77588.44</v>
      </c>
      <c r="N26" s="10">
        <v>71753.89</v>
      </c>
      <c r="O26" s="10">
        <v>70554.460000000006</v>
      </c>
      <c r="P26" s="27">
        <v>69375.08</v>
      </c>
    </row>
    <row r="27" spans="1:16" s="9" customFormat="1" ht="15.6" x14ac:dyDescent="0.3">
      <c r="A27" s="47"/>
      <c r="B27" s="26" t="s">
        <v>21</v>
      </c>
      <c r="C27" s="10">
        <f t="shared" si="2"/>
        <v>0.04</v>
      </c>
      <c r="D27" s="10">
        <v>0.04</v>
      </c>
      <c r="E27" s="10">
        <v>0.04</v>
      </c>
      <c r="F27" s="10">
        <v>0.04</v>
      </c>
      <c r="G27" s="10">
        <v>0.04</v>
      </c>
      <c r="H27" s="10">
        <v>0.04</v>
      </c>
      <c r="I27" s="10">
        <v>0.04</v>
      </c>
      <c r="J27" s="10">
        <v>0.04</v>
      </c>
      <c r="K27" s="10">
        <v>0.04</v>
      </c>
      <c r="L27" s="10">
        <v>0.04</v>
      </c>
      <c r="M27" s="10">
        <v>0.04</v>
      </c>
      <c r="N27" s="10">
        <v>0.04</v>
      </c>
      <c r="O27" s="10">
        <v>0.04</v>
      </c>
      <c r="P27" s="11">
        <v>0.04</v>
      </c>
    </row>
    <row r="28" spans="1:16" s="9" customFormat="1" ht="15.6" x14ac:dyDescent="0.3">
      <c r="A28" s="47"/>
      <c r="B28" s="26" t="s">
        <v>22</v>
      </c>
      <c r="C28" s="10">
        <f t="shared" si="2"/>
        <v>158199.35999999999</v>
      </c>
      <c r="D28" s="12">
        <f t="shared" si="16"/>
        <v>155554.93</v>
      </c>
      <c r="E28" s="12">
        <f t="shared" si="17"/>
        <v>152729.44</v>
      </c>
      <c r="F28" s="12">
        <f t="shared" si="17"/>
        <v>150176.44</v>
      </c>
      <c r="G28" s="10">
        <f t="shared" si="17"/>
        <v>147666.12</v>
      </c>
      <c r="H28" s="10">
        <f>ROUND(I28*1.017,2)</f>
        <v>145197.76000000001</v>
      </c>
      <c r="I28" s="10">
        <f>ROUND(J28*1.017,2)</f>
        <v>142770.66</v>
      </c>
      <c r="J28" s="10">
        <f>ROUND(K28*1.017,2)</f>
        <v>140384.13</v>
      </c>
      <c r="K28" s="10">
        <f t="shared" si="13"/>
        <v>138037.49</v>
      </c>
      <c r="L28" s="10">
        <f t="shared" si="9"/>
        <v>135730.07999999999</v>
      </c>
      <c r="M28" s="10">
        <f>ROUND(5720.15*1.02+N28,2)</f>
        <v>133461.24</v>
      </c>
      <c r="N28" s="10">
        <v>127626.69</v>
      </c>
      <c r="O28" s="10">
        <v>125493.3</v>
      </c>
      <c r="P28" s="27">
        <v>123395.58</v>
      </c>
    </row>
    <row r="29" spans="1:16" s="9" customFormat="1" ht="15.6" x14ac:dyDescent="0.3">
      <c r="A29" s="37" t="s">
        <v>25</v>
      </c>
      <c r="B29" s="34" t="s">
        <v>26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</row>
    <row r="30" spans="1:16" s="9" customFormat="1" ht="15.6" x14ac:dyDescent="0.3">
      <c r="A30" s="38"/>
      <c r="B30" s="26" t="s">
        <v>20</v>
      </c>
      <c r="C30" s="10">
        <f t="shared" si="2"/>
        <v>39238.730000000003</v>
      </c>
      <c r="D30" s="12">
        <f t="shared" ref="D30:D32" si="18">ROUND(E30*1.0185,2)</f>
        <v>38582.82</v>
      </c>
      <c r="E30" s="12">
        <f t="shared" ref="E30:E32" si="19">ROUND(F30*1.017,2)</f>
        <v>37882</v>
      </c>
      <c r="F30" s="12">
        <f t="shared" si="17"/>
        <v>37248.769999999997</v>
      </c>
      <c r="G30" s="10">
        <f>ROUND(H30*1.017,2)</f>
        <v>36626.129999999997</v>
      </c>
      <c r="H30" s="10">
        <f>ROUND(I30*1.017,2)</f>
        <v>36013.89</v>
      </c>
      <c r="I30" s="10">
        <f>ROUND(J30*1.017,2)</f>
        <v>35411.89</v>
      </c>
      <c r="J30" s="10">
        <f>ROUND(K30*1.017,2)</f>
        <v>34819.949999999997</v>
      </c>
      <c r="K30" s="10">
        <f t="shared" si="13"/>
        <v>34237.910000000003</v>
      </c>
      <c r="L30" s="10">
        <f t="shared" si="9"/>
        <v>33665.589999999997</v>
      </c>
      <c r="M30" s="10">
        <f>ROUND(1906.72*1.02+N30,2)</f>
        <v>33102.839999999997</v>
      </c>
      <c r="N30" s="10">
        <v>31157.99</v>
      </c>
      <c r="O30" s="10">
        <v>30637.16</v>
      </c>
      <c r="P30" s="22">
        <v>30125.03</v>
      </c>
    </row>
    <row r="31" spans="1:16" s="9" customFormat="1" ht="15.6" x14ac:dyDescent="0.3">
      <c r="A31" s="38"/>
      <c r="B31" s="26" t="s">
        <v>21</v>
      </c>
      <c r="C31" s="10">
        <f t="shared" si="2"/>
        <v>0.85</v>
      </c>
      <c r="D31" s="10">
        <f t="shared" si="18"/>
        <v>0.84</v>
      </c>
      <c r="E31" s="10">
        <f t="shared" si="19"/>
        <v>0.82</v>
      </c>
      <c r="F31" s="10">
        <f t="shared" si="17"/>
        <v>0.81</v>
      </c>
      <c r="G31" s="10">
        <f t="shared" ref="G31" si="20">ROUND(H31*1.017,2)</f>
        <v>0.8</v>
      </c>
      <c r="H31" s="10">
        <f t="shared" ref="H31" si="21">ROUND(I31*1.017,2)</f>
        <v>0.79</v>
      </c>
      <c r="I31" s="10">
        <f t="shared" ref="I31" si="22">ROUND(J31*1.017,2)</f>
        <v>0.78</v>
      </c>
      <c r="J31" s="10">
        <f t="shared" ref="J31" si="23">ROUND(K31*1.017,2)</f>
        <v>0.77</v>
      </c>
      <c r="K31" s="10">
        <f t="shared" si="13"/>
        <v>0.76</v>
      </c>
      <c r="L31" s="10">
        <f t="shared" ref="L31" si="24">M31*1.017</f>
        <v>0.7424099999999999</v>
      </c>
      <c r="M31" s="10">
        <f>ROUND(N31*1.017,2)</f>
        <v>0.73</v>
      </c>
      <c r="N31" s="10">
        <v>0.72</v>
      </c>
      <c r="O31" s="10">
        <v>0.71</v>
      </c>
      <c r="P31" s="11">
        <v>0.7</v>
      </c>
    </row>
    <row r="32" spans="1:16" s="9" customFormat="1" ht="13.95" customHeight="1" x14ac:dyDescent="0.3">
      <c r="A32" s="39"/>
      <c r="B32" s="26" t="s">
        <v>22</v>
      </c>
      <c r="C32" s="10">
        <f t="shared" si="2"/>
        <v>48613.25</v>
      </c>
      <c r="D32" s="12">
        <f t="shared" si="18"/>
        <v>47800.639999999999</v>
      </c>
      <c r="E32" s="12">
        <f t="shared" si="19"/>
        <v>46932.39</v>
      </c>
      <c r="F32" s="12">
        <f t="shared" si="17"/>
        <v>46147.88</v>
      </c>
      <c r="G32" s="10">
        <f>ROUND(H32*1.017,2)</f>
        <v>45376.480000000003</v>
      </c>
      <c r="H32" s="10">
        <f>ROUND(I32*1.017,2)</f>
        <v>44617.97</v>
      </c>
      <c r="I32" s="10">
        <f>ROUND(J32*1.017,2)</f>
        <v>43872.14</v>
      </c>
      <c r="J32" s="10">
        <f>ROUND(K32*1.017,2)</f>
        <v>43138.78</v>
      </c>
      <c r="K32" s="10">
        <f t="shared" si="13"/>
        <v>42417.68</v>
      </c>
      <c r="L32" s="10">
        <f t="shared" si="9"/>
        <v>41708.629999999997</v>
      </c>
      <c r="M32" s="10">
        <f>ROUND(1906.72*1.02+N32,2)</f>
        <v>41011.440000000002</v>
      </c>
      <c r="N32" s="10">
        <v>39066.589999999997</v>
      </c>
      <c r="O32" s="10">
        <v>38413.56</v>
      </c>
      <c r="P32" s="22">
        <v>37771.449999999997</v>
      </c>
    </row>
    <row r="33" spans="1:16" s="9" customFormat="1" ht="15.6" x14ac:dyDescent="0.3">
      <c r="A33" s="40" t="s">
        <v>27</v>
      </c>
      <c r="B33" s="41" t="s">
        <v>28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</row>
    <row r="34" spans="1:16" s="9" customFormat="1" ht="15.6" x14ac:dyDescent="0.3">
      <c r="A34" s="40"/>
      <c r="B34" s="26" t="s">
        <v>20</v>
      </c>
      <c r="C34" s="10">
        <f t="shared" si="2"/>
        <v>21199.9</v>
      </c>
      <c r="D34" s="12">
        <f t="shared" ref="D34:D36" si="25">ROUND(E34*1.0185,2)</f>
        <v>20845.53</v>
      </c>
      <c r="E34" s="12">
        <f t="shared" ref="E34:E36" si="26">ROUND(F34*1.017,2)</f>
        <v>20466.89</v>
      </c>
      <c r="F34" s="12">
        <f t="shared" si="17"/>
        <v>20124.77</v>
      </c>
      <c r="G34" s="10">
        <f>ROUND(H34*1.017,2)</f>
        <v>19788.37</v>
      </c>
      <c r="H34" s="10">
        <f>ROUND(I34*1.017,2)</f>
        <v>19457.59</v>
      </c>
      <c r="I34" s="10">
        <f>ROUND(J34*1.017,2)</f>
        <v>19132.34</v>
      </c>
      <c r="J34" s="10">
        <f>ROUND(K34*1.017,2)</f>
        <v>18812.53</v>
      </c>
      <c r="K34" s="10">
        <f t="shared" si="13"/>
        <v>18498.060000000001</v>
      </c>
      <c r="L34" s="10">
        <f t="shared" si="9"/>
        <v>18188.849999999999</v>
      </c>
      <c r="M34" s="10">
        <f>ROUND(2179.1*1.02+N34,2)</f>
        <v>17884.810000000001</v>
      </c>
      <c r="N34" s="10">
        <v>15662.13</v>
      </c>
      <c r="O34" s="10">
        <v>15400.32</v>
      </c>
      <c r="P34" s="22">
        <v>15142.89</v>
      </c>
    </row>
    <row r="35" spans="1:16" s="9" customFormat="1" ht="15.6" x14ac:dyDescent="0.3">
      <c r="A35" s="40"/>
      <c r="B35" s="26" t="s">
        <v>21</v>
      </c>
      <c r="C35" s="10">
        <f t="shared" si="2"/>
        <v>0.02</v>
      </c>
      <c r="D35" s="10">
        <v>0.02</v>
      </c>
      <c r="E35" s="10">
        <v>0.02</v>
      </c>
      <c r="F35" s="10">
        <v>0.02</v>
      </c>
      <c r="G35" s="10">
        <v>0.02</v>
      </c>
      <c r="H35" s="10">
        <v>0.02</v>
      </c>
      <c r="I35" s="10">
        <v>0.02</v>
      </c>
      <c r="J35" s="10">
        <v>0.02</v>
      </c>
      <c r="K35" s="10">
        <v>0.02</v>
      </c>
      <c r="L35" s="10">
        <v>0.02</v>
      </c>
      <c r="M35" s="10">
        <v>0.02</v>
      </c>
      <c r="N35" s="10">
        <v>0.02</v>
      </c>
      <c r="O35" s="10">
        <v>0.02</v>
      </c>
      <c r="P35" s="11">
        <v>0.02</v>
      </c>
    </row>
    <row r="36" spans="1:16" s="9" customFormat="1" ht="15.6" x14ac:dyDescent="0.3">
      <c r="A36" s="40"/>
      <c r="B36" s="26" t="s">
        <v>22</v>
      </c>
      <c r="C36" s="10">
        <f t="shared" si="2"/>
        <v>52995.73</v>
      </c>
      <c r="D36" s="12">
        <f t="shared" si="25"/>
        <v>52109.86</v>
      </c>
      <c r="E36" s="12">
        <f t="shared" si="26"/>
        <v>51163.34</v>
      </c>
      <c r="F36" s="12">
        <f t="shared" si="17"/>
        <v>50308.1</v>
      </c>
      <c r="G36" s="10">
        <f>ROUND(H36*1.017,2)</f>
        <v>49467.16</v>
      </c>
      <c r="H36" s="10">
        <f>ROUND(I36*1.017,2)</f>
        <v>48640.28</v>
      </c>
      <c r="I36" s="10">
        <f>ROUND(J36*1.017,2)</f>
        <v>47827.22</v>
      </c>
      <c r="J36" s="10">
        <f>ROUND(K36*1.017,2)</f>
        <v>47027.75</v>
      </c>
      <c r="K36" s="10">
        <f t="shared" si="13"/>
        <v>46241.64</v>
      </c>
      <c r="L36" s="10">
        <f t="shared" si="13"/>
        <v>45468.67</v>
      </c>
      <c r="M36" s="10">
        <f>ROUND(2179.1*1.02+N36,2)</f>
        <v>44708.62</v>
      </c>
      <c r="N36" s="10">
        <v>42485.94</v>
      </c>
      <c r="O36" s="10">
        <v>41775.75</v>
      </c>
      <c r="P36" s="22">
        <v>41077.43</v>
      </c>
    </row>
    <row r="37" spans="1:16" s="9" customFormat="1" ht="15.6" x14ac:dyDescent="0.3">
      <c r="A37" s="40"/>
      <c r="B37" s="34" t="s">
        <v>29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6"/>
    </row>
    <row r="38" spans="1:16" s="9" customFormat="1" ht="15.6" x14ac:dyDescent="0.3">
      <c r="A38" s="40"/>
      <c r="B38" s="21" t="s">
        <v>30</v>
      </c>
      <c r="C38" s="10">
        <f t="shared" si="2"/>
        <v>156339.98000000001</v>
      </c>
      <c r="D38" s="12">
        <f t="shared" ref="D38:D46" si="27">ROUND(E38*1.0185,2)</f>
        <v>153726.63</v>
      </c>
      <c r="E38" s="12">
        <f t="shared" ref="E38:J53" si="28">ROUND(F38*1.017,2)</f>
        <v>150934.34</v>
      </c>
      <c r="F38" s="12">
        <f t="shared" si="17"/>
        <v>148411.35</v>
      </c>
      <c r="G38" s="10">
        <f>ROUND(H38*1.017,2)</f>
        <v>145930.53</v>
      </c>
      <c r="H38" s="10">
        <f>ROUND(I38*1.017,2)</f>
        <v>143491.18</v>
      </c>
      <c r="I38" s="10">
        <f>ROUND(J38*1.017,2)</f>
        <v>141092.60999999999</v>
      </c>
      <c r="J38" s="10">
        <f>ROUND(K38*1.017,2)</f>
        <v>138734.13</v>
      </c>
      <c r="K38" s="10">
        <f t="shared" ref="K38:M54" si="29">ROUND(L38*1.017,2)</f>
        <v>136415.07</v>
      </c>
      <c r="L38" s="10">
        <f t="shared" si="29"/>
        <v>134134.78</v>
      </c>
      <c r="M38" s="10">
        <f>ROUND(7082.09*1.02+N38,2)</f>
        <v>131892.60999999999</v>
      </c>
      <c r="N38" s="10">
        <v>124668.88</v>
      </c>
      <c r="O38" s="10">
        <v>122584.94</v>
      </c>
      <c r="P38" s="22">
        <v>120535.83</v>
      </c>
    </row>
    <row r="39" spans="1:16" s="9" customFormat="1" ht="15.6" x14ac:dyDescent="0.3">
      <c r="A39" s="40"/>
      <c r="B39" s="21" t="s">
        <v>31</v>
      </c>
      <c r="C39" s="10">
        <f t="shared" si="2"/>
        <v>194876.27</v>
      </c>
      <c r="D39" s="10">
        <f t="shared" si="27"/>
        <v>191618.75</v>
      </c>
      <c r="E39" s="10">
        <f t="shared" si="28"/>
        <v>188138.19</v>
      </c>
      <c r="F39" s="10">
        <f t="shared" si="17"/>
        <v>184993.3</v>
      </c>
      <c r="G39" s="10">
        <f t="shared" si="17"/>
        <v>181900.98</v>
      </c>
      <c r="H39" s="10">
        <f t="shared" si="17"/>
        <v>178860.35</v>
      </c>
      <c r="I39" s="10">
        <f t="shared" si="17"/>
        <v>175870.55</v>
      </c>
      <c r="J39" s="10">
        <f t="shared" si="17"/>
        <v>172930.73</v>
      </c>
      <c r="K39" s="10">
        <f t="shared" si="29"/>
        <v>170040.05</v>
      </c>
      <c r="L39" s="10">
        <f t="shared" si="29"/>
        <v>167197.69</v>
      </c>
      <c r="M39" s="10">
        <f>ROUND(8444.03*1.02+N39,2)</f>
        <v>164402.84</v>
      </c>
      <c r="N39" s="10">
        <v>155789.93</v>
      </c>
      <c r="O39" s="10">
        <v>153185.76999999999</v>
      </c>
      <c r="P39" s="11">
        <v>150625.14000000001</v>
      </c>
    </row>
    <row r="40" spans="1:16" s="9" customFormat="1" ht="15.6" x14ac:dyDescent="0.3">
      <c r="A40" s="40"/>
      <c r="B40" s="21" t="s">
        <v>32</v>
      </c>
      <c r="C40" s="10">
        <f t="shared" si="2"/>
        <v>159431.23000000001</v>
      </c>
      <c r="D40" s="10">
        <f t="shared" si="27"/>
        <v>156766.20000000001</v>
      </c>
      <c r="E40" s="10">
        <f t="shared" si="28"/>
        <v>153918.70000000001</v>
      </c>
      <c r="F40" s="10">
        <f t="shared" si="17"/>
        <v>151345.82</v>
      </c>
      <c r="G40" s="10">
        <f t="shared" si="17"/>
        <v>148815.95000000001</v>
      </c>
      <c r="H40" s="10">
        <f t="shared" si="17"/>
        <v>146328.37</v>
      </c>
      <c r="I40" s="10">
        <f t="shared" si="17"/>
        <v>143882.37</v>
      </c>
      <c r="J40" s="10">
        <f t="shared" si="17"/>
        <v>141477.26</v>
      </c>
      <c r="K40" s="10">
        <f t="shared" si="29"/>
        <v>139112.35</v>
      </c>
      <c r="L40" s="10">
        <f t="shared" si="29"/>
        <v>136786.97</v>
      </c>
      <c r="M40" s="10">
        <f>ROUND(7082.09*1.02+N40,2)</f>
        <v>134500.46</v>
      </c>
      <c r="N40" s="10">
        <v>127276.73</v>
      </c>
      <c r="O40" s="10">
        <v>125149.19</v>
      </c>
      <c r="P40" s="11">
        <v>123057.22</v>
      </c>
    </row>
    <row r="41" spans="1:16" s="9" customFormat="1" ht="15.6" x14ac:dyDescent="0.3">
      <c r="A41" s="40"/>
      <c r="B41" s="21" t="s">
        <v>33</v>
      </c>
      <c r="C41" s="10">
        <f t="shared" si="2"/>
        <v>134639.31</v>
      </c>
      <c r="D41" s="10">
        <f t="shared" si="27"/>
        <v>132388.70000000001</v>
      </c>
      <c r="E41" s="10">
        <f t="shared" si="28"/>
        <v>129984</v>
      </c>
      <c r="F41" s="10">
        <f t="shared" si="17"/>
        <v>127811.21</v>
      </c>
      <c r="G41" s="10">
        <f t="shared" si="17"/>
        <v>125674.74</v>
      </c>
      <c r="H41" s="10">
        <f t="shared" si="17"/>
        <v>123573.98</v>
      </c>
      <c r="I41" s="10">
        <f t="shared" si="17"/>
        <v>121508.34</v>
      </c>
      <c r="J41" s="10">
        <f t="shared" si="17"/>
        <v>119477.23</v>
      </c>
      <c r="K41" s="10">
        <f t="shared" si="29"/>
        <v>117480.07</v>
      </c>
      <c r="L41" s="10">
        <f t="shared" si="29"/>
        <v>115516.29</v>
      </c>
      <c r="M41" s="10">
        <f>ROUND(5720.15*1.02+N41,2)</f>
        <v>113585.34</v>
      </c>
      <c r="N41" s="10">
        <v>107750.79</v>
      </c>
      <c r="O41" s="10">
        <v>105949.65</v>
      </c>
      <c r="P41" s="11">
        <v>104178.61</v>
      </c>
    </row>
    <row r="42" spans="1:16" s="9" customFormat="1" ht="15.6" x14ac:dyDescent="0.3">
      <c r="A42" s="40"/>
      <c r="B42" s="21" t="s">
        <v>34</v>
      </c>
      <c r="C42" s="10">
        <f t="shared" si="2"/>
        <v>1.07</v>
      </c>
      <c r="D42" s="10">
        <f t="shared" ref="D42" si="30">ROUND(E42*1.017,2)</f>
        <v>1.05</v>
      </c>
      <c r="E42" s="10">
        <f t="shared" si="28"/>
        <v>1.03</v>
      </c>
      <c r="F42" s="10">
        <f t="shared" si="28"/>
        <v>1.01</v>
      </c>
      <c r="G42" s="10">
        <f t="shared" si="28"/>
        <v>0.99</v>
      </c>
      <c r="H42" s="10">
        <f t="shared" si="28"/>
        <v>0.97</v>
      </c>
      <c r="I42" s="10">
        <f t="shared" si="28"/>
        <v>0.95</v>
      </c>
      <c r="J42" s="10">
        <f t="shared" si="28"/>
        <v>0.93</v>
      </c>
      <c r="K42" s="10">
        <f t="shared" si="29"/>
        <v>0.91</v>
      </c>
      <c r="L42" s="10">
        <f t="shared" si="29"/>
        <v>0.89</v>
      </c>
      <c r="M42" s="10">
        <f t="shared" si="29"/>
        <v>0.88</v>
      </c>
      <c r="N42" s="10">
        <v>0.87</v>
      </c>
      <c r="O42" s="10">
        <v>0.86</v>
      </c>
      <c r="P42" s="11">
        <v>0.85</v>
      </c>
    </row>
    <row r="43" spans="1:16" s="9" customFormat="1" ht="15.6" x14ac:dyDescent="0.3">
      <c r="A43" s="40"/>
      <c r="B43" s="21" t="s">
        <v>12</v>
      </c>
      <c r="C43" s="10">
        <f t="shared" si="2"/>
        <v>178997.77</v>
      </c>
      <c r="D43" s="10">
        <f t="shared" si="27"/>
        <v>176005.67</v>
      </c>
      <c r="E43" s="10">
        <f t="shared" si="28"/>
        <v>172808.71</v>
      </c>
      <c r="F43" s="10">
        <f t="shared" si="28"/>
        <v>169920.07</v>
      </c>
      <c r="G43" s="10">
        <f t="shared" si="28"/>
        <v>167079.71</v>
      </c>
      <c r="H43" s="10">
        <f t="shared" si="28"/>
        <v>164286.82999999999</v>
      </c>
      <c r="I43" s="10">
        <f t="shared" si="28"/>
        <v>161540.64000000001</v>
      </c>
      <c r="J43" s="10">
        <f t="shared" si="28"/>
        <v>158840.35</v>
      </c>
      <c r="K43" s="10">
        <f t="shared" si="29"/>
        <v>156185.20000000001</v>
      </c>
      <c r="L43" s="10">
        <f t="shared" si="29"/>
        <v>153574.43</v>
      </c>
      <c r="M43" s="10">
        <f>ROUND(7082.09*1.02+N43,2)</f>
        <v>151007.31</v>
      </c>
      <c r="N43" s="10">
        <v>143783.57999999999</v>
      </c>
      <c r="O43" s="10">
        <v>141380.12</v>
      </c>
      <c r="P43" s="11">
        <v>139016.82999999999</v>
      </c>
    </row>
    <row r="44" spans="1:16" s="9" customFormat="1" ht="15.6" x14ac:dyDescent="0.3">
      <c r="A44" s="40"/>
      <c r="B44" s="21" t="s">
        <v>11</v>
      </c>
      <c r="C44" s="10">
        <f t="shared" si="2"/>
        <v>218759.41</v>
      </c>
      <c r="D44" s="10">
        <f t="shared" si="27"/>
        <v>215102.66</v>
      </c>
      <c r="E44" s="10">
        <f t="shared" si="28"/>
        <v>211195.54</v>
      </c>
      <c r="F44" s="10">
        <f t="shared" si="28"/>
        <v>207665.23</v>
      </c>
      <c r="G44" s="10">
        <f t="shared" si="28"/>
        <v>204193.93</v>
      </c>
      <c r="H44" s="10">
        <f t="shared" si="28"/>
        <v>200780.66</v>
      </c>
      <c r="I44" s="10">
        <f t="shared" si="28"/>
        <v>197424.44</v>
      </c>
      <c r="J44" s="10">
        <f t="shared" si="28"/>
        <v>194124.33</v>
      </c>
      <c r="K44" s="10">
        <f t="shared" si="29"/>
        <v>190879.38</v>
      </c>
      <c r="L44" s="10">
        <f t="shared" si="29"/>
        <v>187688.67</v>
      </c>
      <c r="M44" s="10">
        <f>ROUND(8444.03*1.02+N44,2)</f>
        <v>184551.3</v>
      </c>
      <c r="N44" s="10">
        <v>175938.39</v>
      </c>
      <c r="O44" s="10">
        <v>172997.43</v>
      </c>
      <c r="P44" s="11">
        <v>170105.63</v>
      </c>
    </row>
    <row r="45" spans="1:16" s="9" customFormat="1" ht="15.6" x14ac:dyDescent="0.3">
      <c r="A45" s="40"/>
      <c r="B45" s="21" t="s">
        <v>35</v>
      </c>
      <c r="C45" s="10">
        <f t="shared" si="2"/>
        <v>183093.07</v>
      </c>
      <c r="D45" s="10">
        <f t="shared" si="27"/>
        <v>180032.52</v>
      </c>
      <c r="E45" s="10">
        <f t="shared" si="28"/>
        <v>176762.42</v>
      </c>
      <c r="F45" s="10">
        <f t="shared" si="28"/>
        <v>173807.69</v>
      </c>
      <c r="G45" s="10">
        <f t="shared" si="28"/>
        <v>170902.35</v>
      </c>
      <c r="H45" s="10">
        <f t="shared" si="28"/>
        <v>168045.58</v>
      </c>
      <c r="I45" s="10">
        <f t="shared" si="28"/>
        <v>165236.56</v>
      </c>
      <c r="J45" s="10">
        <f t="shared" si="28"/>
        <v>162474.49</v>
      </c>
      <c r="K45" s="10">
        <f t="shared" si="29"/>
        <v>159758.59</v>
      </c>
      <c r="L45" s="10">
        <f t="shared" si="29"/>
        <v>157088.09</v>
      </c>
      <c r="M45" s="10">
        <f>ROUND(7082.09*1.02+N45,2)</f>
        <v>154462.23000000001</v>
      </c>
      <c r="N45" s="10">
        <v>147238.5</v>
      </c>
      <c r="O45" s="10">
        <v>144777.29</v>
      </c>
      <c r="P45" s="11">
        <v>142357.22</v>
      </c>
    </row>
    <row r="46" spans="1:16" s="9" customFormat="1" ht="15.6" x14ac:dyDescent="0.3">
      <c r="A46" s="40"/>
      <c r="B46" s="21" t="s">
        <v>36</v>
      </c>
      <c r="C46" s="10">
        <f t="shared" si="2"/>
        <v>148125.37</v>
      </c>
      <c r="D46" s="12">
        <f t="shared" si="27"/>
        <v>145649.32999999999</v>
      </c>
      <c r="E46" s="12">
        <f t="shared" si="28"/>
        <v>143003.76</v>
      </c>
      <c r="F46" s="12">
        <f t="shared" si="28"/>
        <v>140613.32999999999</v>
      </c>
      <c r="G46" s="10">
        <f t="shared" si="28"/>
        <v>138262.85999999999</v>
      </c>
      <c r="H46" s="10">
        <f t="shared" si="28"/>
        <v>135951.67999999999</v>
      </c>
      <c r="I46" s="10">
        <f t="shared" si="28"/>
        <v>133679.13</v>
      </c>
      <c r="J46" s="10">
        <f t="shared" si="28"/>
        <v>131444.57</v>
      </c>
      <c r="K46" s="10">
        <f t="shared" si="29"/>
        <v>129247.36</v>
      </c>
      <c r="L46" s="10">
        <f t="shared" si="29"/>
        <v>127086.88</v>
      </c>
      <c r="M46" s="10">
        <f>ROUND(5720.15*1.02+N46,2)</f>
        <v>124962.52</v>
      </c>
      <c r="N46" s="10">
        <v>119127.97</v>
      </c>
      <c r="O46" s="10">
        <v>117136.65</v>
      </c>
      <c r="P46" s="22">
        <v>115178.61</v>
      </c>
    </row>
    <row r="47" spans="1:16" s="9" customFormat="1" ht="15.6" x14ac:dyDescent="0.3">
      <c r="A47" s="40"/>
      <c r="B47" s="34" t="s">
        <v>37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6"/>
    </row>
    <row r="48" spans="1:16" s="9" customFormat="1" ht="15.6" x14ac:dyDescent="0.3">
      <c r="A48" s="40"/>
      <c r="B48" s="26" t="s">
        <v>20</v>
      </c>
      <c r="C48" s="10">
        <f t="shared" si="2"/>
        <v>69805.94</v>
      </c>
      <c r="D48" s="12">
        <f>ROUND(E48*1.0185,2)</f>
        <v>68639.08</v>
      </c>
      <c r="E48" s="12">
        <f>ROUND(F48*1.017,2)</f>
        <v>67392.320000000007</v>
      </c>
      <c r="F48" s="12">
        <f t="shared" si="28"/>
        <v>66265.8</v>
      </c>
      <c r="G48" s="10">
        <f>ROUND(H48*1.017,2)</f>
        <v>65158.11</v>
      </c>
      <c r="H48" s="10">
        <f>ROUND(I48*1.017,2)</f>
        <v>64068.94</v>
      </c>
      <c r="I48" s="10">
        <f>ROUND(J48*1.017,2)</f>
        <v>62997.97</v>
      </c>
      <c r="J48" s="10">
        <f>ROUND(K48*1.017,2)</f>
        <v>61944.91</v>
      </c>
      <c r="K48" s="10">
        <f t="shared" si="29"/>
        <v>60909.45</v>
      </c>
      <c r="L48" s="10">
        <f t="shared" si="29"/>
        <v>59891.3</v>
      </c>
      <c r="M48" s="10">
        <f>ROUND(3268.66*1.02+N48,2)</f>
        <v>58890.17</v>
      </c>
      <c r="N48" s="10">
        <v>55556.14</v>
      </c>
      <c r="O48" s="10">
        <v>54627.47</v>
      </c>
      <c r="P48" s="22">
        <v>53714.33</v>
      </c>
    </row>
    <row r="49" spans="1:17" s="9" customFormat="1" ht="15.6" x14ac:dyDescent="0.3">
      <c r="A49" s="40"/>
      <c r="B49" s="26" t="s">
        <v>21</v>
      </c>
      <c r="C49" s="10">
        <f t="shared" si="2"/>
        <v>0.78</v>
      </c>
      <c r="D49" s="10">
        <f t="shared" ref="D49:E49" si="31">ROUND(E49*1.017,2)</f>
        <v>0.77</v>
      </c>
      <c r="E49" s="10">
        <f t="shared" si="31"/>
        <v>0.76</v>
      </c>
      <c r="F49" s="10">
        <f t="shared" si="28"/>
        <v>0.75</v>
      </c>
      <c r="G49" s="10">
        <f t="shared" si="28"/>
        <v>0.74</v>
      </c>
      <c r="H49" s="10">
        <f t="shared" si="28"/>
        <v>0.73</v>
      </c>
      <c r="I49" s="10">
        <f t="shared" si="28"/>
        <v>0.72</v>
      </c>
      <c r="J49" s="10">
        <f t="shared" si="28"/>
        <v>0.71</v>
      </c>
      <c r="K49" s="10">
        <f t="shared" si="29"/>
        <v>0.7</v>
      </c>
      <c r="L49" s="10">
        <f t="shared" si="29"/>
        <v>0.69</v>
      </c>
      <c r="M49" s="10">
        <f t="shared" si="29"/>
        <v>0.68</v>
      </c>
      <c r="N49" s="10">
        <v>0.67</v>
      </c>
      <c r="O49" s="10">
        <v>0.66</v>
      </c>
      <c r="P49" s="22">
        <v>0.65</v>
      </c>
    </row>
    <row r="50" spans="1:17" s="9" customFormat="1" ht="15.6" x14ac:dyDescent="0.3">
      <c r="A50" s="40"/>
      <c r="B50" s="26" t="s">
        <v>22</v>
      </c>
      <c r="C50" s="10">
        <f t="shared" si="2"/>
        <v>74038.13</v>
      </c>
      <c r="D50" s="12">
        <f t="shared" ref="D50" si="32">ROUND(E50*1.0185,2)</f>
        <v>72800.52</v>
      </c>
      <c r="E50" s="12">
        <f>ROUND(F50*1.017,2)</f>
        <v>71478.17</v>
      </c>
      <c r="F50" s="12">
        <f t="shared" si="28"/>
        <v>70283.350000000006</v>
      </c>
      <c r="G50" s="10">
        <f>ROUND(H50*1.017,2)</f>
        <v>69108.509999999995</v>
      </c>
      <c r="H50" s="10">
        <f>ROUND(I50*1.017,2)</f>
        <v>67953.3</v>
      </c>
      <c r="I50" s="10">
        <f>ROUND(J50*1.017,2)</f>
        <v>66817.399999999994</v>
      </c>
      <c r="J50" s="10">
        <f>ROUND(K50*1.017,2)</f>
        <v>65700.490000000005</v>
      </c>
      <c r="K50" s="10">
        <f t="shared" si="29"/>
        <v>64602.25</v>
      </c>
      <c r="L50" s="10">
        <f t="shared" si="29"/>
        <v>63522.37</v>
      </c>
      <c r="M50" s="10">
        <f>ROUND(3268.66*1.02+N50,2)</f>
        <v>62460.54</v>
      </c>
      <c r="N50" s="10">
        <v>59126.51</v>
      </c>
      <c r="O50" s="10">
        <v>58138.16</v>
      </c>
      <c r="P50" s="22">
        <v>57166.33</v>
      </c>
    </row>
    <row r="51" spans="1:17" s="9" customFormat="1" ht="15.6" x14ac:dyDescent="0.3">
      <c r="A51" s="40"/>
      <c r="B51" s="34" t="s">
        <v>38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6"/>
    </row>
    <row r="52" spans="1:17" s="9" customFormat="1" ht="15.6" x14ac:dyDescent="0.3">
      <c r="A52" s="40"/>
      <c r="B52" s="26" t="s">
        <v>20</v>
      </c>
      <c r="C52" s="10">
        <f t="shared" si="2"/>
        <v>96516.24</v>
      </c>
      <c r="D52" s="12">
        <f t="shared" ref="D52:D54" si="33">ROUND(E52*1.0185,2)</f>
        <v>94902.89</v>
      </c>
      <c r="E52" s="12">
        <f t="shared" ref="E52:F54" si="34">ROUND(F52*1.017,2)</f>
        <v>93179.08</v>
      </c>
      <c r="F52" s="12">
        <f t="shared" si="28"/>
        <v>91621.51</v>
      </c>
      <c r="G52" s="10">
        <f t="shared" ref="G52:J54" si="35">ROUND(H52*1.017,2)</f>
        <v>90089.98</v>
      </c>
      <c r="H52" s="10">
        <f t="shared" si="35"/>
        <v>88584.05</v>
      </c>
      <c r="I52" s="10">
        <f t="shared" si="35"/>
        <v>87103.29</v>
      </c>
      <c r="J52" s="10">
        <f t="shared" si="35"/>
        <v>85647.29</v>
      </c>
      <c r="K52" s="10">
        <f t="shared" si="29"/>
        <v>84215.62</v>
      </c>
      <c r="L52" s="10">
        <f t="shared" si="29"/>
        <v>82807.89</v>
      </c>
      <c r="M52" s="10">
        <f>ROUND(3541.04*1.02+N52,2)</f>
        <v>81423.69</v>
      </c>
      <c r="N52" s="10">
        <v>77811.83</v>
      </c>
      <c r="O52" s="10">
        <v>76511.14</v>
      </c>
      <c r="P52" s="22">
        <v>75232.19</v>
      </c>
    </row>
    <row r="53" spans="1:17" s="9" customFormat="1" ht="14.4" customHeight="1" x14ac:dyDescent="0.3">
      <c r="A53" s="40"/>
      <c r="B53" s="26" t="s">
        <v>21</v>
      </c>
      <c r="C53" s="10">
        <f t="shared" si="2"/>
        <v>0.78</v>
      </c>
      <c r="D53" s="12">
        <f t="shared" si="33"/>
        <v>0.77</v>
      </c>
      <c r="E53" s="12">
        <f t="shared" si="34"/>
        <v>0.76</v>
      </c>
      <c r="F53" s="12">
        <f t="shared" si="28"/>
        <v>0.75</v>
      </c>
      <c r="G53" s="10">
        <f t="shared" si="35"/>
        <v>0.74</v>
      </c>
      <c r="H53" s="10">
        <f t="shared" si="35"/>
        <v>0.73</v>
      </c>
      <c r="I53" s="10">
        <f t="shared" si="35"/>
        <v>0.72</v>
      </c>
      <c r="J53" s="10">
        <f t="shared" si="35"/>
        <v>0.71</v>
      </c>
      <c r="K53" s="10">
        <f t="shared" si="29"/>
        <v>0.7</v>
      </c>
      <c r="L53" s="10">
        <f t="shared" si="29"/>
        <v>0.69</v>
      </c>
      <c r="M53" s="10">
        <f t="shared" si="29"/>
        <v>0.68</v>
      </c>
      <c r="N53" s="10">
        <v>0.67</v>
      </c>
      <c r="O53" s="10">
        <v>0.66</v>
      </c>
      <c r="P53" s="22">
        <v>0.65</v>
      </c>
    </row>
    <row r="54" spans="1:17" s="9" customFormat="1" ht="14.4" customHeight="1" x14ac:dyDescent="0.3">
      <c r="A54" s="40"/>
      <c r="B54" s="26" t="s">
        <v>22</v>
      </c>
      <c r="C54" s="10">
        <f t="shared" si="2"/>
        <v>110197.81</v>
      </c>
      <c r="D54" s="12">
        <f t="shared" si="33"/>
        <v>108355.76</v>
      </c>
      <c r="E54" s="12">
        <f t="shared" si="34"/>
        <v>106387.59</v>
      </c>
      <c r="F54" s="12">
        <f t="shared" si="34"/>
        <v>104609.23</v>
      </c>
      <c r="G54" s="10">
        <f t="shared" si="35"/>
        <v>102860.6</v>
      </c>
      <c r="H54" s="10">
        <f t="shared" si="35"/>
        <v>101141.2</v>
      </c>
      <c r="I54" s="10">
        <f t="shared" si="35"/>
        <v>99450.54</v>
      </c>
      <c r="J54" s="10">
        <f t="shared" si="35"/>
        <v>97788.14</v>
      </c>
      <c r="K54" s="10">
        <f t="shared" si="29"/>
        <v>96153.53</v>
      </c>
      <c r="L54" s="10">
        <f t="shared" si="29"/>
        <v>94546.240000000005</v>
      </c>
      <c r="M54" s="10">
        <f>ROUND(3541.04*1.02+N54,2)</f>
        <v>92965.82</v>
      </c>
      <c r="N54" s="10">
        <v>89353.96</v>
      </c>
      <c r="O54" s="10">
        <v>87860.33</v>
      </c>
      <c r="P54" s="22">
        <v>86391.67</v>
      </c>
    </row>
    <row r="55" spans="1:17" s="9" customFormat="1" ht="15.6" x14ac:dyDescent="0.3">
      <c r="A55" s="33" t="s">
        <v>39</v>
      </c>
      <c r="B55" s="34" t="s">
        <v>40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6"/>
    </row>
    <row r="56" spans="1:17" s="9" customFormat="1" ht="15.6" x14ac:dyDescent="0.3">
      <c r="A56" s="33"/>
      <c r="B56" s="26" t="s">
        <v>20</v>
      </c>
      <c r="C56" s="10">
        <f t="shared" si="2"/>
        <v>26627.46</v>
      </c>
      <c r="D56" s="12">
        <f t="shared" ref="D56:D58" si="36">ROUND(E56*1.0185,2)</f>
        <v>26182.36</v>
      </c>
      <c r="E56" s="12">
        <f t="shared" ref="E56:F58" si="37">ROUND(F56*1.017,2)</f>
        <v>25706.78</v>
      </c>
      <c r="F56" s="12">
        <f t="shared" si="37"/>
        <v>25277.07</v>
      </c>
      <c r="G56" s="10">
        <f>ROUND(H56*1.017,2)</f>
        <v>24854.54</v>
      </c>
      <c r="H56" s="10">
        <f>ROUND(I56*1.017,2)</f>
        <v>24439.08</v>
      </c>
      <c r="I56" s="10">
        <f>ROUND(J56*1.017,2)</f>
        <v>24030.560000000001</v>
      </c>
      <c r="J56" s="10">
        <f>ROUND(K56*1.017,2)</f>
        <v>23628.87</v>
      </c>
      <c r="K56" s="10">
        <f t="shared" ref="K56:M66" si="38">ROUND(L56*1.017,2)</f>
        <v>23233.89</v>
      </c>
      <c r="L56" s="10">
        <f t="shared" si="38"/>
        <v>22845.52</v>
      </c>
      <c r="M56" s="10">
        <f>ROUND(1634.33*1.02+N56,2)</f>
        <v>22463.64</v>
      </c>
      <c r="N56" s="10">
        <v>20796.62</v>
      </c>
      <c r="O56" s="10">
        <v>20448.990000000002</v>
      </c>
      <c r="P56" s="28">
        <v>20107.169999999998</v>
      </c>
    </row>
    <row r="57" spans="1:17" s="9" customFormat="1" ht="15.6" x14ac:dyDescent="0.3">
      <c r="A57" s="33"/>
      <c r="B57" s="26" t="s">
        <v>21</v>
      </c>
      <c r="C57" s="10">
        <f t="shared" si="2"/>
        <v>0.78</v>
      </c>
      <c r="D57" s="12">
        <f t="shared" si="36"/>
        <v>0.77</v>
      </c>
      <c r="E57" s="12">
        <f t="shared" si="37"/>
        <v>0.76</v>
      </c>
      <c r="F57" s="10">
        <f t="shared" ref="F57:J58" si="39">ROUND(G57*1.017,2)</f>
        <v>0.75</v>
      </c>
      <c r="G57" s="10">
        <f t="shared" si="39"/>
        <v>0.74</v>
      </c>
      <c r="H57" s="10">
        <f t="shared" si="39"/>
        <v>0.73</v>
      </c>
      <c r="I57" s="10">
        <f t="shared" si="39"/>
        <v>0.72</v>
      </c>
      <c r="J57" s="10">
        <f t="shared" si="39"/>
        <v>0.71</v>
      </c>
      <c r="K57" s="10">
        <f t="shared" si="38"/>
        <v>0.7</v>
      </c>
      <c r="L57" s="10">
        <f t="shared" si="38"/>
        <v>0.69</v>
      </c>
      <c r="M57" s="10">
        <f t="shared" si="38"/>
        <v>0.68</v>
      </c>
      <c r="N57" s="10">
        <v>0.67</v>
      </c>
      <c r="O57" s="10">
        <v>0.66</v>
      </c>
      <c r="P57" s="28">
        <v>0.65</v>
      </c>
    </row>
    <row r="58" spans="1:17" s="9" customFormat="1" ht="15.6" x14ac:dyDescent="0.3">
      <c r="A58" s="33"/>
      <c r="B58" s="26" t="s">
        <v>22</v>
      </c>
      <c r="C58" s="10">
        <f t="shared" si="2"/>
        <v>35270.800000000003</v>
      </c>
      <c r="D58" s="12">
        <f t="shared" si="36"/>
        <v>34681.22</v>
      </c>
      <c r="E58" s="12">
        <f t="shared" si="37"/>
        <v>34051.269999999997</v>
      </c>
      <c r="F58" s="12">
        <f t="shared" si="37"/>
        <v>33482.07</v>
      </c>
      <c r="G58" s="10">
        <f t="shared" si="39"/>
        <v>32922.39</v>
      </c>
      <c r="H58" s="10">
        <f t="shared" si="39"/>
        <v>32372.06</v>
      </c>
      <c r="I58" s="10">
        <f t="shared" si="39"/>
        <v>31830.93</v>
      </c>
      <c r="J58" s="10">
        <f t="shared" si="39"/>
        <v>31298.85</v>
      </c>
      <c r="K58" s="10">
        <f t="shared" si="38"/>
        <v>30775.66</v>
      </c>
      <c r="L58" s="10">
        <f t="shared" si="38"/>
        <v>30261.22</v>
      </c>
      <c r="M58" s="10">
        <f>ROUND(1634.33*1.02+N58,2)</f>
        <v>29755.38</v>
      </c>
      <c r="N58" s="10">
        <v>28088.36</v>
      </c>
      <c r="O58" s="10">
        <v>27618.84</v>
      </c>
      <c r="P58" s="28">
        <v>27157.17</v>
      </c>
    </row>
    <row r="59" spans="1:17" s="9" customFormat="1" ht="15.6" x14ac:dyDescent="0.3">
      <c r="A59" s="33"/>
      <c r="B59" s="34" t="s">
        <v>41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6"/>
    </row>
    <row r="60" spans="1:17" s="9" customFormat="1" ht="15.6" x14ac:dyDescent="0.3">
      <c r="A60" s="33"/>
      <c r="B60" s="26" t="s">
        <v>20</v>
      </c>
      <c r="C60" s="10">
        <f t="shared" si="2"/>
        <v>57128.43</v>
      </c>
      <c r="D60" s="12">
        <f t="shared" ref="D60:D62" si="40">ROUND(E60*1.0185,2)</f>
        <v>56173.48</v>
      </c>
      <c r="E60" s="12">
        <f t="shared" ref="E60:K62" si="41">ROUND(F60*1.017,2)</f>
        <v>55153.15</v>
      </c>
      <c r="F60" s="12">
        <f t="shared" si="41"/>
        <v>54231.22</v>
      </c>
      <c r="G60" s="10">
        <f t="shared" si="41"/>
        <v>53324.7</v>
      </c>
      <c r="H60" s="10">
        <f t="shared" si="41"/>
        <v>52433.33</v>
      </c>
      <c r="I60" s="10">
        <f t="shared" si="41"/>
        <v>51556.86</v>
      </c>
      <c r="J60" s="10">
        <f t="shared" si="41"/>
        <v>50695.040000000001</v>
      </c>
      <c r="K60" s="10">
        <f t="shared" si="41"/>
        <v>49847.63</v>
      </c>
      <c r="L60" s="10">
        <f t="shared" si="38"/>
        <v>49014.39</v>
      </c>
      <c r="M60" s="10">
        <f>ROUND(4085.82*1.02+N60,2)</f>
        <v>48195.07</v>
      </c>
      <c r="N60" s="10">
        <v>44027.53</v>
      </c>
      <c r="O60" s="10">
        <v>43291.57</v>
      </c>
      <c r="P60" s="22">
        <v>42567.92</v>
      </c>
    </row>
    <row r="61" spans="1:17" s="9" customFormat="1" ht="15.6" x14ac:dyDescent="0.3">
      <c r="A61" s="33"/>
      <c r="B61" s="26" t="s">
        <v>21</v>
      </c>
      <c r="C61" s="10">
        <f t="shared" si="2"/>
        <v>0.64</v>
      </c>
      <c r="D61" s="12">
        <f t="shared" si="40"/>
        <v>0.63</v>
      </c>
      <c r="E61" s="12">
        <f t="shared" si="41"/>
        <v>0.62</v>
      </c>
      <c r="F61" s="12">
        <f t="shared" si="41"/>
        <v>0.61</v>
      </c>
      <c r="G61" s="10">
        <f t="shared" si="41"/>
        <v>0.6</v>
      </c>
      <c r="H61" s="10">
        <f t="shared" si="41"/>
        <v>0.59</v>
      </c>
      <c r="I61" s="10">
        <f t="shared" si="41"/>
        <v>0.57999999999999996</v>
      </c>
      <c r="J61" s="10">
        <f t="shared" si="41"/>
        <v>0.56999999999999995</v>
      </c>
      <c r="K61" s="10">
        <f t="shared" si="41"/>
        <v>0.56000000000000005</v>
      </c>
      <c r="L61" s="10">
        <f t="shared" si="38"/>
        <v>0.55000000000000004</v>
      </c>
      <c r="M61" s="10">
        <f t="shared" si="38"/>
        <v>0.54</v>
      </c>
      <c r="N61" s="10">
        <v>0.53</v>
      </c>
      <c r="O61" s="10">
        <v>0.52</v>
      </c>
      <c r="P61" s="22">
        <v>0.51</v>
      </c>
    </row>
    <row r="62" spans="1:17" s="9" customFormat="1" ht="15.6" x14ac:dyDescent="0.3">
      <c r="A62" s="33"/>
      <c r="B62" s="26" t="s">
        <v>22</v>
      </c>
      <c r="C62" s="10">
        <f t="shared" si="2"/>
        <v>108782.17</v>
      </c>
      <c r="D62" s="12">
        <f t="shared" si="40"/>
        <v>106963.79</v>
      </c>
      <c r="E62" s="12">
        <f t="shared" si="41"/>
        <v>105020.9</v>
      </c>
      <c r="F62" s="12">
        <f t="shared" si="41"/>
        <v>103265.39</v>
      </c>
      <c r="G62" s="10">
        <f t="shared" si="41"/>
        <v>101539.22</v>
      </c>
      <c r="H62" s="10">
        <f t="shared" si="41"/>
        <v>99841.91</v>
      </c>
      <c r="I62" s="10">
        <f t="shared" si="41"/>
        <v>98172.97</v>
      </c>
      <c r="J62" s="10">
        <f t="shared" si="41"/>
        <v>96531.93</v>
      </c>
      <c r="K62" s="10">
        <f t="shared" si="41"/>
        <v>94918.32</v>
      </c>
      <c r="L62" s="10">
        <f t="shared" si="38"/>
        <v>93331.68</v>
      </c>
      <c r="M62" s="10">
        <f>ROUND(4085.82*1.02+N62,2)</f>
        <v>91771.56</v>
      </c>
      <c r="N62" s="10">
        <v>87604.02</v>
      </c>
      <c r="O62" s="10">
        <v>86139.65</v>
      </c>
      <c r="P62" s="22">
        <v>84699.75</v>
      </c>
    </row>
    <row r="63" spans="1:17" s="9" customFormat="1" ht="15.6" x14ac:dyDescent="0.3">
      <c r="A63" s="33"/>
      <c r="B63" s="34" t="s">
        <v>42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6"/>
    </row>
    <row r="64" spans="1:17" s="9" customFormat="1" ht="15.6" x14ac:dyDescent="0.3">
      <c r="A64" s="33"/>
      <c r="B64" s="26" t="s">
        <v>20</v>
      </c>
      <c r="C64" s="10">
        <f t="shared" si="2"/>
        <v>59689.49</v>
      </c>
      <c r="D64" s="12">
        <f t="shared" ref="D64:D66" si="42">ROUND(E64*1.0185,2)</f>
        <v>58691.73</v>
      </c>
      <c r="E64" s="12">
        <f t="shared" ref="E64:K66" si="43">ROUND(F64*1.017,2)</f>
        <v>57625.66</v>
      </c>
      <c r="F64" s="12">
        <f t="shared" si="43"/>
        <v>56662.400000000001</v>
      </c>
      <c r="G64" s="10">
        <f t="shared" si="43"/>
        <v>55715.24</v>
      </c>
      <c r="H64" s="10">
        <f t="shared" si="43"/>
        <v>54783.91</v>
      </c>
      <c r="I64" s="10">
        <f t="shared" si="43"/>
        <v>53868.15</v>
      </c>
      <c r="J64" s="10">
        <f t="shared" si="43"/>
        <v>52967.7</v>
      </c>
      <c r="K64" s="10">
        <f t="shared" si="43"/>
        <v>52082.3</v>
      </c>
      <c r="L64" s="10">
        <f t="shared" si="38"/>
        <v>51211.7</v>
      </c>
      <c r="M64" s="10">
        <f>ROUND(2723.88*1.02+N64,2)</f>
        <v>50355.65</v>
      </c>
      <c r="N64" s="10">
        <v>47577.29</v>
      </c>
      <c r="O64" s="10">
        <v>46782</v>
      </c>
      <c r="P64" s="22">
        <v>46000</v>
      </c>
      <c r="Q64" s="13"/>
    </row>
    <row r="65" spans="1:17" s="9" customFormat="1" ht="15.6" x14ac:dyDescent="0.3">
      <c r="A65" s="33"/>
      <c r="B65" s="26" t="s">
        <v>21</v>
      </c>
      <c r="C65" s="10">
        <f t="shared" si="2"/>
        <v>0.73</v>
      </c>
      <c r="D65" s="12">
        <f t="shared" si="42"/>
        <v>0.72</v>
      </c>
      <c r="E65" s="12">
        <f t="shared" si="43"/>
        <v>0.71</v>
      </c>
      <c r="F65" s="12">
        <f t="shared" si="43"/>
        <v>0.7</v>
      </c>
      <c r="G65" s="10">
        <f t="shared" si="43"/>
        <v>0.69</v>
      </c>
      <c r="H65" s="10">
        <f t="shared" si="43"/>
        <v>0.68</v>
      </c>
      <c r="I65" s="10">
        <f t="shared" si="43"/>
        <v>0.67</v>
      </c>
      <c r="J65" s="10">
        <f t="shared" si="43"/>
        <v>0.66</v>
      </c>
      <c r="K65" s="10">
        <f t="shared" si="43"/>
        <v>0.65</v>
      </c>
      <c r="L65" s="10">
        <f t="shared" si="38"/>
        <v>0.64</v>
      </c>
      <c r="M65" s="10">
        <f t="shared" si="38"/>
        <v>0.63</v>
      </c>
      <c r="N65" s="10">
        <v>0.62</v>
      </c>
      <c r="O65" s="10">
        <v>0.61</v>
      </c>
      <c r="P65" s="22">
        <v>0.6</v>
      </c>
    </row>
    <row r="66" spans="1:17" s="9" customFormat="1" ht="16.2" thickBot="1" x14ac:dyDescent="0.35">
      <c r="A66" s="33"/>
      <c r="B66" s="29" t="s">
        <v>22</v>
      </c>
      <c r="C66" s="30">
        <f t="shared" si="2"/>
        <v>833806.52</v>
      </c>
      <c r="D66" s="31">
        <f t="shared" si="42"/>
        <v>819868.75</v>
      </c>
      <c r="E66" s="31">
        <f t="shared" si="43"/>
        <v>804976.68</v>
      </c>
      <c r="F66" s="31">
        <f t="shared" si="43"/>
        <v>791520.83</v>
      </c>
      <c r="G66" s="30">
        <f t="shared" si="43"/>
        <v>778289.9</v>
      </c>
      <c r="H66" s="30">
        <f t="shared" si="43"/>
        <v>765280.14</v>
      </c>
      <c r="I66" s="30">
        <f t="shared" si="43"/>
        <v>752487.85</v>
      </c>
      <c r="J66" s="30">
        <f t="shared" si="43"/>
        <v>739909.39</v>
      </c>
      <c r="K66" s="30">
        <f t="shared" si="43"/>
        <v>727541.19</v>
      </c>
      <c r="L66" s="30">
        <f t="shared" si="38"/>
        <v>715379.73</v>
      </c>
      <c r="M66" s="30">
        <f>ROUND(2723.88*10.2*1.02+N66,2)</f>
        <v>703421.56</v>
      </c>
      <c r="N66" s="30">
        <v>675082.31</v>
      </c>
      <c r="O66" s="30">
        <v>663797.75</v>
      </c>
      <c r="P66" s="32">
        <v>652701.81999999995</v>
      </c>
    </row>
    <row r="67" spans="1:17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6"/>
    </row>
    <row r="68" spans="1:17" ht="13.8" x14ac:dyDescent="0.3">
      <c r="A68" s="17"/>
      <c r="Q68" s="13"/>
    </row>
    <row r="69" spans="1:17" ht="13.8" x14ac:dyDescent="0.3">
      <c r="Q69" s="13"/>
    </row>
    <row r="71" spans="1:17" x14ac:dyDescent="0.2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7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4" spans="1:17" x14ac:dyDescent="0.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7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</row>
    <row r="76" spans="1:17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</sheetData>
  <sheetProtection algorithmName="SHA-512" hashValue="VvXp6ir0+tU9uyH7HVSSToMNUZ2kG2awVOkExOm6mKmsdLvL9ZDY3+O0Rc5Agh1Ybx9TVVzgDNKj4fzV3VZQCw==" saltValue="hP3Ke0E7y92z8TN8u7lifg==" spinCount="100000" sheet="1" selectLockedCells="1" selectUnlockedCells="1"/>
  <mergeCells count="17">
    <mergeCell ref="B1:P1"/>
    <mergeCell ref="A3:A28"/>
    <mergeCell ref="B3:P3"/>
    <mergeCell ref="B17:P17"/>
    <mergeCell ref="B21:P21"/>
    <mergeCell ref="B25:P25"/>
    <mergeCell ref="A55:A66"/>
    <mergeCell ref="B55:P55"/>
    <mergeCell ref="B59:P59"/>
    <mergeCell ref="B63:P63"/>
    <mergeCell ref="A29:A32"/>
    <mergeCell ref="B29:P29"/>
    <mergeCell ref="A33:A54"/>
    <mergeCell ref="B33:P33"/>
    <mergeCell ref="B37:P37"/>
    <mergeCell ref="B47:P47"/>
    <mergeCell ref="B51:P5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3cfe182-642a-480e-bc8a-5ecf65db0aa0}" enabled="0" method="" siteId="{13cfe182-642a-480e-bc8a-5ecf65db0a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Aanbodsvormen (definitief)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Bollens</dc:creator>
  <cp:lastModifiedBy>Katleen Heuten</cp:lastModifiedBy>
  <dcterms:created xsi:type="dcterms:W3CDTF">2026-02-25T20:06:25Z</dcterms:created>
  <dcterms:modified xsi:type="dcterms:W3CDTF">2026-03-03T08:05:26Z</dcterms:modified>
</cp:coreProperties>
</file>